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585" activeTab="0"/>
  </bookViews>
  <sheets>
    <sheet name="2024" sheetId="1" r:id="rId1"/>
    <sheet name="2023" sheetId="2" r:id="rId2"/>
    <sheet name="Лист1" sheetId="3" r:id="rId3"/>
  </sheets>
  <definedNames>
    <definedName name="_xlnm.Print_Titles" localSheetId="1">'2023'!$10:$12</definedName>
    <definedName name="_xlnm.Print_Titles" localSheetId="0">'2024'!$10:$12</definedName>
    <definedName name="_xlnm.Print_Titles" localSheetId="2">'Лист1'!$15:$17</definedName>
    <definedName name="_xlnm.Print_Area" localSheetId="1">'2023'!$A$1:$K$493</definedName>
    <definedName name="_xlnm.Print_Area" localSheetId="0">'2024'!$A$1:$K$495</definedName>
  </definedNames>
  <calcPr fullCalcOnLoad="1"/>
</workbook>
</file>

<file path=xl/comments3.xml><?xml version="1.0" encoding="utf-8"?>
<comments xmlns="http://schemas.openxmlformats.org/spreadsheetml/2006/main">
  <authors>
    <author>Елена Ивановна</author>
  </authors>
  <commentList>
    <comment ref="F73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<sst xmlns="http://schemas.openxmlformats.org/spreadsheetml/2006/main" count="782" uniqueCount="252">
  <si>
    <t>в том числе:</t>
  </si>
  <si>
    <t>Показатели</t>
  </si>
  <si>
    <t>Плановый период</t>
  </si>
  <si>
    <t>ПРОГНОЗ  СОЦИАЛЬНО-ЭКОНОМИЧЕСКОГО РАЗВИТИЯ</t>
  </si>
  <si>
    <t>№ п/п</t>
  </si>
  <si>
    <t>1.</t>
  </si>
  <si>
    <t>1.1.</t>
  </si>
  <si>
    <t>Общегосударственные вопросы</t>
  </si>
  <si>
    <t>Содержание органов местного самоуправления</t>
  </si>
  <si>
    <t>Резервный фонд Местной Администрации</t>
  </si>
  <si>
    <t>Формирование архивных фондов органов местного 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</si>
  <si>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</si>
  <si>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1.2.</t>
  </si>
  <si>
    <t>Национальная безопасность и правоохранительная деятельность</t>
  </si>
  <si>
    <t>1.3.</t>
  </si>
  <si>
    <t>Жилищно-коммунальное хозяйство</t>
  </si>
  <si>
    <t>1.5.</t>
  </si>
  <si>
    <t>Образование</t>
  </si>
  <si>
    <t>Проведение работ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</si>
  <si>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МО</t>
  </si>
  <si>
    <t>1.6.</t>
  </si>
  <si>
    <t>Культура, кинематография и средства массовой информации</t>
  </si>
  <si>
    <t>Организация местных и участие в организации и проведении городских праздничных и иных зрелищных мероприятий</t>
  </si>
  <si>
    <t>Создание условий для развития на территории муниципального образования массовой физической культуры и спорта</t>
  </si>
  <si>
    <t>Социальная политика</t>
  </si>
  <si>
    <t>Пособия на содержание детей, находящихся под опекой (попечительством), и детей, переданных на воспитание в приемные семьи</t>
  </si>
  <si>
    <t>Ожидаемый результат выполнения</t>
  </si>
  <si>
    <t>заплани-ровано на год</t>
  </si>
  <si>
    <t>Источник                 финансирования</t>
  </si>
  <si>
    <t>Создание и содержание архивов ОМСУ</t>
  </si>
  <si>
    <t>Досуговые мероприятия для подростков</t>
  </si>
  <si>
    <t>Праздничные мероприятия</t>
  </si>
  <si>
    <t>прогноз исполнения</t>
  </si>
  <si>
    <t>бюджет МО</t>
  </si>
  <si>
    <t>Организация досуга подростков на спортивных площадках</t>
  </si>
  <si>
    <t>Исполнение государственных полномочий</t>
  </si>
  <si>
    <t>Единица измерения</t>
  </si>
  <si>
    <t>Численность постоянного населения</t>
  </si>
  <si>
    <t>Единый налог на вмененный доход для отдельных видов деятельности</t>
  </si>
  <si>
    <t>Налог на имущество физических лиц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</si>
  <si>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</si>
  <si>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</si>
  <si>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Субвенции бюджетам субъектов Российской Федерации и муниципальных образований</t>
  </si>
  <si>
    <t>тыс. руб.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</si>
  <si>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</si>
  <si>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налогообложения доходы, уменьшенные на величину расходов</t>
  </si>
  <si>
    <t>Средства, 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</si>
  <si>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Членские взносы  на осуществление деятельности Совета муниципальных образований Санкт-Петербурга и содержание его органов</t>
  </si>
  <si>
    <t>Проведение подготовки и обучения неработающего населения способам защиты от опасностей, возникающих при ведении военных действий или вследствие этих действий</t>
  </si>
  <si>
    <t>Организация мероприятий по сохранению и развитию местных традиций и обрядов</t>
  </si>
  <si>
    <t>Оплата труда приемного родителя</t>
  </si>
  <si>
    <t>1.  Показатели прогноза социально-экономического развития Санкт-Петербурга</t>
  </si>
  <si>
    <t>%</t>
  </si>
  <si>
    <t>2. Демографические показатели</t>
  </si>
  <si>
    <t>3.  Доходы бюджета, всего</t>
  </si>
  <si>
    <t>4.  Расходы, всего</t>
  </si>
  <si>
    <t>руб.</t>
  </si>
  <si>
    <t>тыс. чел.</t>
  </si>
  <si>
    <t>Оплата непредвиденных расходов, в том числе аварийно-восстановительных работ и другие ЧС</t>
  </si>
  <si>
    <t>Охрана правопорядка на территории</t>
  </si>
  <si>
    <t>Содержание Совета муниципальных образований Санкт-Петербурга</t>
  </si>
  <si>
    <t>Военно-патриотическое воспитание молодежи</t>
  </si>
  <si>
    <t>Мероприятия по сохранению традиций</t>
  </si>
  <si>
    <t>Издание  газеты, печать муниципальных правовых актов</t>
  </si>
  <si>
    <t>бюджет            Санкт-Петербурга</t>
  </si>
  <si>
    <t>Расходные обязательства по формированию и размещению муниципального заказа</t>
  </si>
  <si>
    <t>Содержание муниципальной информационной службы</t>
  </si>
  <si>
    <t>Национальная экономика</t>
  </si>
  <si>
    <t>Расходные обязательства по содействию развитию малого бизнеса на территории муниципального образования</t>
  </si>
  <si>
    <t>Расходные обязательства по благоустройству придомовых территорий и дворовых территорий</t>
  </si>
  <si>
    <t>Расходные обязательства по озеленению территории муниципального образования</t>
  </si>
  <si>
    <t>Другие вопросы в области окружающей среды</t>
  </si>
  <si>
    <t>Охрана окружающей  среды</t>
  </si>
  <si>
    <t>1.4.</t>
  </si>
  <si>
    <t>2.</t>
  </si>
  <si>
    <t>2.1.</t>
  </si>
  <si>
    <t>3.</t>
  </si>
  <si>
    <t>3.1.</t>
  </si>
  <si>
    <t>3.2.</t>
  </si>
  <si>
    <t>4.</t>
  </si>
  <si>
    <t>4.1.</t>
  </si>
  <si>
    <t>4.2.</t>
  </si>
  <si>
    <t>4.3.</t>
  </si>
  <si>
    <t>4.4.</t>
  </si>
  <si>
    <t>5.</t>
  </si>
  <si>
    <t>5.1.</t>
  </si>
  <si>
    <t>6.</t>
  </si>
  <si>
    <t>6.1.</t>
  </si>
  <si>
    <t>6.2.</t>
  </si>
  <si>
    <t>6.3.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</si>
  <si>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</si>
  <si>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</si>
  <si>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</si>
  <si>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</si>
  <si>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</si>
  <si>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</si>
  <si>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</si>
  <si>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</si>
  <si>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</si>
  <si>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Утверждаю:</t>
  </si>
  <si>
    <t>Расходы по определению должностных лиц, уполномоченных составлять протоколы об административных правонарушениях</t>
  </si>
  <si>
    <t>Организация и осуществление деятельности по опеке и попечительству</t>
  </si>
  <si>
    <t>Текущий ремонт и озеленение придомовых территорий и территорий дворов, включая проезды и въезды, пешеходные дорожки; проведение мер по уширению территорий дворов в целях организации доп. парковочных мест; установке, содержанию и ремонту ограждений газонов, установка и содержание МАФ, уличной мебели и др.</t>
  </si>
  <si>
    <t>Расходные обязательства по благоустройству территориии муниципального образования, связанному с обеспечением санитарного благополучия населения</t>
  </si>
  <si>
    <t>Оборудование контейнерных площадок на дворовых территориях, ликвидация несанкционированных свалок бытовых отходов (в пределах своей компетенции)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</si>
  <si>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</si>
  <si>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Расходные обязательства по прочим мероприятиям в области благоустройства</t>
  </si>
  <si>
    <t>Создание зон отдыха, выполнение оформления к праздничным мероприятиям</t>
  </si>
  <si>
    <t>Временное трудоустройство несовершеннолетних, безработных граждан, проведение оплачиваемых общественных работ</t>
  </si>
  <si>
    <t>8.2.</t>
  </si>
  <si>
    <t>8.3.</t>
  </si>
  <si>
    <t>8.4.</t>
  </si>
  <si>
    <t>Реализация муниципальной социальной программы "Меры социальной поддержки жителей муниципального образования Лиговка-Ямская"</t>
  </si>
  <si>
    <t>Школа компьютерной грамотности</t>
  </si>
  <si>
    <t>Физическая культура и спорт</t>
  </si>
  <si>
    <t>Периодическая печать и издательства</t>
  </si>
  <si>
    <t>Издание газеты, опубликование муниципальных правовых актов, иной информации</t>
  </si>
  <si>
    <t xml:space="preserve">Глава местной Администрации Муниципального образования Лиговка-Ямская </t>
  </si>
  <si>
    <t>______________О.В. Заика</t>
  </si>
  <si>
    <r>
      <t>Очередной финансовый (</t>
    </r>
    <r>
      <rPr>
        <b/>
        <sz val="9"/>
        <rFont val="Times New Roman"/>
        <family val="1"/>
      </rPr>
      <t>2014</t>
    </r>
    <r>
      <rPr>
        <sz val="9"/>
        <rFont val="Times New Roman"/>
        <family val="1"/>
      </rPr>
      <t>) год</t>
    </r>
  </si>
  <si>
    <t xml:space="preserve">Величина расчетной единицы для исчисления должностного оклада </t>
  </si>
  <si>
    <t xml:space="preserve">Величина базовой единицы для расчета оплаты труда работников бюджетных учреждений </t>
  </si>
  <si>
    <t>Коэффициент темпа роста коммунальных тарифов</t>
  </si>
  <si>
    <t>Тариф отчислений страховых взносов в фонды</t>
  </si>
  <si>
    <t>30,2</t>
  </si>
  <si>
    <t>Предельный размер базы для начислений страховых взносов</t>
  </si>
  <si>
    <t>Минимальный налог, зачисляемый в бюджеты субъектов Российской Федерации</t>
  </si>
  <si>
    <t>Налог с имущества, переходящего в порядке наследования или дарения</t>
  </si>
  <si>
    <t>14.7</t>
  </si>
  <si>
    <t>1.7.</t>
  </si>
  <si>
    <t>1.8.</t>
  </si>
  <si>
    <t>Расходные обязательства по участию в организации и финансировании оплачиваемых общественных работ, временного трудоустройства несовершеннолетних в возрасте от 14 до 18 лет в свободное от учебы время, временного трудоустройства безработных граждан, испытывающих трудности в поиске работы, ярмарок вакансий и учебных рабочих мест</t>
  </si>
  <si>
    <t>Брошюры и призовой фонд</t>
  </si>
  <si>
    <t>8.5.</t>
  </si>
  <si>
    <t>Расходы на предоставление доплат к пенсии лицам, замещавшим муниципальные должности и должности муниципальной службы</t>
  </si>
  <si>
    <t>Доплата к пенсии</t>
  </si>
  <si>
    <t>прогноз</t>
  </si>
  <si>
    <t xml:space="preserve">прогноз </t>
  </si>
  <si>
    <t>Подготовка сметной документации для конкурсных процедур</t>
  </si>
  <si>
    <t>Обеспечение проведения выборов и референдумов</t>
  </si>
  <si>
    <t>Выборы в органы местного самоуправления</t>
  </si>
  <si>
    <t>Лекции для неработающего населения по ГО и ЧС, дежурная служба, работа кабинетов обучения неработающего населения</t>
  </si>
  <si>
    <t>3.3.</t>
  </si>
  <si>
    <r>
      <t>Очередной финансовый (</t>
    </r>
    <r>
      <rPr>
        <b/>
        <sz val="9"/>
        <rFont val="Times New Roman"/>
        <family val="1"/>
      </rPr>
      <t>2015</t>
    </r>
    <r>
      <rPr>
        <sz val="9"/>
        <rFont val="Times New Roman"/>
        <family val="1"/>
      </rPr>
      <t>) год</t>
    </r>
  </si>
  <si>
    <t>1,105</t>
  </si>
  <si>
    <t>Прогноз индекса потребительских цен</t>
  </si>
  <si>
    <t>11.</t>
  </si>
  <si>
    <t>Прочие неналоговые доходы</t>
  </si>
  <si>
    <t>Повышение квалификации муниципальных служащих</t>
  </si>
  <si>
    <t xml:space="preserve">Подготовка, переподготовка и повышения квалификации выборных должностных лиц МСУ, членов выборных ОМСУ, депутатов представительных органов МО, а также профессиональной подготовки, переподготовки и повышения квалификации муниципальных служащих </t>
  </si>
  <si>
    <t>Брошюры</t>
  </si>
  <si>
    <t xml:space="preserve">Изготовление информационных материалов о деятельности ОМСУ </t>
  </si>
  <si>
    <t>Приложение 3 к проекту  местного  бюджета  Муниципального  образования  Лиговка-Ямская на 2013 год</t>
  </si>
  <si>
    <t xml:space="preserve">Утверждено Приложением 2 к Распоряжению местной Администрации от 10.10.2012 г. № 160 "Об утверждении среднесрочного финансового плана
внутригородского Муниципального образования Санкт-Петербурга муниципальный округ Лиговка-Ямская на 2013 год
и прогноза социально-экономического развития внутригородского Муниципального образования Санкт-Петербурга                                                                                                                          муниципальный округ Лиговка-Ямская на 2013 год и плановый период 2014-2015 годов"
</t>
  </si>
  <si>
    <t>внутригородского Муниципального образования Санкт-Петербурга муниципальный округ Лиговка-Ямская на 2014 год                                                               и плановый период 2015 - 2016 годов</t>
  </si>
  <si>
    <r>
      <t>Отчетный                             финансовый (</t>
    </r>
    <r>
      <rPr>
        <b/>
        <sz val="9"/>
        <rFont val="Times New Roman"/>
        <family val="1"/>
      </rPr>
      <t>2013</t>
    </r>
    <r>
      <rPr>
        <sz val="9"/>
        <rFont val="Times New Roman"/>
        <family val="1"/>
      </rPr>
      <t>) год</t>
    </r>
  </si>
  <si>
    <r>
      <t>Очередной финансовый (</t>
    </r>
    <r>
      <rPr>
        <b/>
        <sz val="9"/>
        <rFont val="Times New Roman"/>
        <family val="1"/>
      </rPr>
      <t>2016</t>
    </r>
    <r>
      <rPr>
        <sz val="9"/>
        <rFont val="Times New Roman"/>
        <family val="1"/>
      </rPr>
      <t>) год</t>
    </r>
  </si>
  <si>
    <t>1,058</t>
  </si>
  <si>
    <t>1,055</t>
  </si>
  <si>
    <t>ПРОЕКТ</t>
  </si>
  <si>
    <t>Дефицит</t>
  </si>
  <si>
    <t>Участие в деятельности по профилактике правонарушений, терроризма, экстремизма и ДТТ на территории муниципального образования, профилактика наркомании</t>
  </si>
  <si>
    <t>6.4.</t>
  </si>
  <si>
    <t>Расходные обязательства по участию в реализации мер по профилактике дорожно-транспортного травматизма,  терроризма и экстремизма, наркомании, а также минимизации и (или) ликвидации последствий проявления терроризма и экстремизма на территории муниципального образования</t>
  </si>
  <si>
    <t>2.2.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</si>
  <si>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</si>
  <si>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</si>
  <si>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Доходы от использования имущества, находящегося в государственной и муниципальной собственности</t>
  </si>
  <si>
    <t>Другие  вопросы в области национальной безопасности и правоохранительной деятельности</t>
  </si>
  <si>
    <t>Дорожное хозяйство</t>
  </si>
  <si>
    <t>Текущий ремонт и содержание дорог местного значения</t>
  </si>
  <si>
    <t>3.4</t>
  </si>
  <si>
    <t>от ___________2020 № ______</t>
  </si>
  <si>
    <r>
      <t>Очередной финансовый (</t>
    </r>
    <r>
      <rPr>
        <b/>
        <sz val="9"/>
        <rFont val="Times New Roman"/>
        <family val="1"/>
      </rPr>
      <t>2022</t>
    </r>
    <r>
      <rPr>
        <sz val="9"/>
        <rFont val="Times New Roman"/>
        <family val="1"/>
      </rPr>
      <t>) год</t>
    </r>
  </si>
  <si>
    <r>
      <t>Очередной финансовый (</t>
    </r>
    <r>
      <rPr>
        <b/>
        <sz val="9"/>
        <rFont val="Times New Roman"/>
        <family val="1"/>
      </rPr>
      <t>2023</t>
    </r>
    <r>
      <rPr>
        <sz val="9"/>
        <rFont val="Times New Roman"/>
        <family val="1"/>
      </rPr>
      <t>) год</t>
    </r>
  </si>
  <si>
    <t>исполненно</t>
  </si>
  <si>
    <t>к постановленю  местной администрации ВМО поселок Репино</t>
  </si>
  <si>
    <t xml:space="preserve">Приложение 1   </t>
  </si>
  <si>
    <t>Доходы от оказания платных услуг и компенсации затрат государства</t>
  </si>
  <si>
    <t>тыс.руб.</t>
  </si>
  <si>
    <t>Штрафы, санкции, возмещение ущерба</t>
  </si>
  <si>
    <t xml:space="preserve">Безвозмездные поступления от других бюджетов </t>
  </si>
  <si>
    <t>Дотации на выравнивание бюджетной обеспеченности</t>
  </si>
  <si>
    <t>бюджет  Администрации Курортного района</t>
  </si>
  <si>
    <t>план</t>
  </si>
  <si>
    <t>Оплата непредвиденных расходов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</si>
  <si>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</si>
  <si>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 xml:space="preserve">Расходные обязательства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</t>
  </si>
  <si>
    <t>Молодежная политика и оздоровление детей</t>
  </si>
  <si>
    <t>Содержание и обеспечение деятельности муниципального казенного учреждения Молодежный центр "Репино"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</si>
  <si>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</si>
  <si>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 xml:space="preserve">Расходы на ссуществление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</si>
  <si>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 xml:space="preserve">Осуществеление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поселок Репино </t>
  </si>
  <si>
    <t xml:space="preserve">Участие в организации и проведении консультаций, семинаров, конференций, встреч по вопросам оказания правовой, методической
и практической помощи жителям муниципального образования и субъектам малого и среднего бизнеса по защите их прав на территории   внутригородского муниципального образования Санкт-Петербурга поселок Репино;
- Во взаимодействии с администрацией Курортного района формирование единой базы субъектов малого и среднего бизнеса на территории   ВМО  поселок Репино;
- В рамках взаимодействия со службой занятости Курортного района и субъектами малого и среднего бизнеса создание единой информационной системы по трудоустройству;
- Содействие в проведении работ по формированию положительного образа предпринимателя на территории   ВМО  поселок Репино;
</t>
  </si>
  <si>
    <t>Организация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 Санкт-Петербурга поселок Репино</t>
  </si>
  <si>
    <t>Главный бухгалтер МА МО поселок Репино</t>
  </si>
  <si>
    <t>Т.М.Обломова</t>
  </si>
  <si>
    <t>тел. 433-01-22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</si>
  <si>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</si>
  <si>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</si>
  <si>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назначению, выплате, перерасчету  пенсии за выслугу лет.</t>
  </si>
  <si>
    <t>Расходы по назначению, выплате, перерасчету ежемесячной доплаты за стаж.</t>
  </si>
  <si>
    <t>Издание  газеты "Вестник"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</si>
  <si>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</si>
  <si>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</si>
  <si>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</si>
  <si>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Расходные обязательства Благоустройство  территории муниципального образования, связанное с обеспечением санитарного благополучия населения</t>
  </si>
  <si>
    <t>Расходные обязательства 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</si>
  <si>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Расходные обязательства Озеленение территории муниципального образования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</si>
  <si>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образования, Расходы на текущий ремонт придомовых территорий и дворовых территорий, включая проезды и выезды, пешеходные дорожки.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</si>
  <si>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</si>
  <si>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создание зон отдыха, в том числе обустройство,  содержание и уборка территорий детских площадок. Расходы на обустройство, содержание и уборка территорий спортивных площадок. Расходы на выполнение оформления к праздничным мероприятиям на  территории муниципального образования</t>
  </si>
  <si>
    <t>бюджет Санкт-Петербурга</t>
  </si>
  <si>
    <t>бюджет  Санкт-Петербурга</t>
  </si>
  <si>
    <t>Лекции для неработающего населения по ГО и ЧС, приобретение брошюр и комплектующих элементов для учебно-консультационного пункта ГО и ЧС.</t>
  </si>
  <si>
    <t>2,968</t>
  </si>
  <si>
    <r>
      <t>Очередной финансовый (</t>
    </r>
    <r>
      <rPr>
        <b/>
        <sz val="9"/>
        <rFont val="Times New Roman"/>
        <family val="1"/>
      </rPr>
      <t>2024</t>
    </r>
    <r>
      <rPr>
        <sz val="9"/>
        <rFont val="Times New Roman"/>
        <family val="1"/>
      </rPr>
      <t>) год</t>
    </r>
  </si>
  <si>
    <t>G3160</t>
  </si>
  <si>
    <t>151,152,153</t>
  </si>
  <si>
    <t xml:space="preserve">Расходы на озеленение территории муниципального образования. 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озеленения, 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</t>
  </si>
  <si>
    <t>143, 145</t>
  </si>
  <si>
    <t>131, 132</t>
  </si>
  <si>
    <t>8.1</t>
  </si>
  <si>
    <t>Налог на доходы физ/ лиц с доходов, источником которых явл. налоговый агент, за исключ. доходов, в отношении которых исчисление и уплата налога осуществл. в соответствии со ст 227, 227.1 и 228 НК РФ</t>
  </si>
  <si>
    <t xml:space="preserve"> ПРИЛОЖЕНИЕ к ПРОГНОЗУ  СОЦИАЛЬНО-ЭКОНОМИЧЕСКОГО РАЗВИТИЯ</t>
  </si>
  <si>
    <r>
      <t>Отчетный                             финансовый (</t>
    </r>
    <r>
      <rPr>
        <b/>
        <sz val="9"/>
        <rFont val="Times New Roman"/>
        <family val="1"/>
      </rPr>
      <t>2021</t>
    </r>
    <r>
      <rPr>
        <sz val="9"/>
        <rFont val="Times New Roman"/>
        <family val="1"/>
      </rPr>
      <t>) год</t>
    </r>
  </si>
  <si>
    <r>
      <t>Очередной финансовый (</t>
    </r>
    <r>
      <rPr>
        <b/>
        <sz val="9"/>
        <rFont val="Times New Roman"/>
        <family val="1"/>
      </rPr>
      <t>2025</t>
    </r>
    <r>
      <rPr>
        <sz val="9"/>
        <rFont val="Times New Roman"/>
        <family val="1"/>
      </rPr>
      <t>) год</t>
    </r>
  </si>
  <si>
    <t>внутригородского Муниципального образования Санкт-Петербургапоселок Репино на 2023 год                                                                                                                                       и плановый период 2024 - 2025 годов</t>
  </si>
  <si>
    <t>162,163,165</t>
  </si>
  <si>
    <t>Федеральная налоговая инспекция</t>
  </si>
  <si>
    <t xml:space="preserve">Приобретение брошюры согласно муниципальных программ </t>
  </si>
  <si>
    <t>Расходы на оборудование контейнерных площадок на дворовых территориях,Расходы на размещение и содержание наружной информации в части указателей, информационных щитов и стендов, Расходы на обеспечение проектирования благоустройства при размещении элементов благоустройства.</t>
  </si>
  <si>
    <t>5.2.</t>
  </si>
  <si>
    <t>5.3.</t>
  </si>
  <si>
    <t>5.4.</t>
  </si>
  <si>
    <t>7.3.</t>
  </si>
  <si>
    <t>7.4.</t>
  </si>
  <si>
    <t>внутригородского Муниципального образования Санкт-Петербургапоселок Репино на 2024 год                                                                                                                                       и плановый период 2025 - 2026 годов</t>
  </si>
  <si>
    <r>
      <t>Отчетный                             финансовый (</t>
    </r>
    <r>
      <rPr>
        <b/>
        <sz val="9"/>
        <rFont val="Times New Roman"/>
        <family val="1"/>
      </rPr>
      <t>2022</t>
    </r>
    <r>
      <rPr>
        <sz val="9"/>
        <rFont val="Times New Roman"/>
        <family val="1"/>
      </rPr>
      <t>) год</t>
    </r>
  </si>
  <si>
    <r>
      <t>Очередной финансовый (</t>
    </r>
    <r>
      <rPr>
        <b/>
        <sz val="9"/>
        <rFont val="Times New Roman"/>
        <family val="1"/>
      </rPr>
      <t>2026</t>
    </r>
    <r>
      <rPr>
        <sz val="9"/>
        <rFont val="Times New Roman"/>
        <family val="1"/>
      </rPr>
      <t>) год</t>
    </r>
  </si>
  <si>
    <t>Проведение публичных слушаний и собраний граждан</t>
  </si>
  <si>
    <t>подготовка и монтаж видеосюжетов о работе МА МО пос. Репино.</t>
  </si>
  <si>
    <t>2,917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</si>
  <si>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</si>
  <si>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.8870300</t>
  </si>
  <si>
    <t>Расходы 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</si>
  <si>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обеспечение проектирования благоустройства при размещении элементов благоустройства.</t>
  </si>
  <si>
    <t>Расходы на организацию и проведение мероприятий по сохранению и развитию местных традиций на территории внутригородского муниципального образования города федерального значения Санкт-Петербурга поселок Репино</t>
  </si>
  <si>
    <t>Разработка макета книги «Страницы истории поселка Репино</t>
  </si>
  <si>
    <t>6.2</t>
  </si>
  <si>
    <t>2.1</t>
  </si>
  <si>
    <t>1.9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</si>
</sst>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[$€-2]\ ###,000_);[Red]\([$€-2]\ ###,000\)"/>
    <numFmt numFmtId="185" formatCode="#,##0.000"/>
    <numFmt numFmtId="186" formatCode="0.000"/>
    <numFmt numFmtId="187" formatCode="0.0"/>
    <numFmt numFmtId="188" formatCode="#,##0.0_р_."/>
    <numFmt numFmtId="189" formatCode="0.0000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183" fontId="5" fillId="0" borderId="0" xfId="0" applyNumberFormat="1" applyFont="1" applyAlignment="1">
      <alignment/>
    </xf>
    <xf numFmtId="183" fontId="6" fillId="0" borderId="10" xfId="0" applyNumberFormat="1" applyFont="1" applyBorder="1" applyAlignment="1">
      <alignment vertical="top" wrapText="1"/>
    </xf>
    <xf numFmtId="183" fontId="5" fillId="0" borderId="10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top" wrapText="1"/>
    </xf>
    <xf numFmtId="183" fontId="8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top" wrapText="1" indent="2"/>
    </xf>
    <xf numFmtId="183" fontId="1" fillId="0" borderId="11" xfId="0" applyNumberFormat="1" applyFont="1" applyBorder="1" applyAlignment="1">
      <alignment horizontal="left" vertical="top" wrapText="1" indent="2"/>
    </xf>
    <xf numFmtId="3" fontId="1" fillId="0" borderId="11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183" fontId="8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183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justify" vertical="top" wrapText="1"/>
    </xf>
    <xf numFmtId="183" fontId="1" fillId="0" borderId="10" xfId="0" applyNumberFormat="1" applyFont="1" applyBorder="1" applyAlignment="1">
      <alignment vertical="top" wrapText="1"/>
    </xf>
    <xf numFmtId="183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wrapText="1"/>
    </xf>
    <xf numFmtId="16" fontId="1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justify" vertical="top" wrapText="1"/>
    </xf>
    <xf numFmtId="183" fontId="1" fillId="0" borderId="10" xfId="0" applyNumberFormat="1" applyFont="1" applyBorder="1" applyAlignment="1">
      <alignment horizontal="right" vertical="center" wrapText="1"/>
    </xf>
    <xf numFmtId="183" fontId="1" fillId="0" borderId="10" xfId="0" applyNumberFormat="1" applyFont="1" applyBorder="1" applyAlignment="1">
      <alignment horizontal="right" vertical="center"/>
    </xf>
    <xf numFmtId="183" fontId="1" fillId="0" borderId="10" xfId="0" applyNumberFormat="1" applyFont="1" applyBorder="1" applyAlignment="1">
      <alignment wrapText="1"/>
    </xf>
    <xf numFmtId="183" fontId="5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3" fontId="6" fillId="0" borderId="10" xfId="0" applyNumberFormat="1" applyFont="1" applyBorder="1" applyAlignment="1">
      <alignment horizontal="right" wrapText="1"/>
    </xf>
    <xf numFmtId="183" fontId="1" fillId="0" borderId="10" xfId="0" applyNumberFormat="1" applyFont="1" applyBorder="1" applyAlignment="1">
      <alignment horizontal="right" wrapText="1"/>
    </xf>
    <xf numFmtId="183" fontId="6" fillId="0" borderId="10" xfId="0" applyNumberFormat="1" applyFont="1" applyBorder="1" applyAlignment="1">
      <alignment wrapText="1"/>
    </xf>
    <xf numFmtId="183" fontId="1" fillId="0" borderId="10" xfId="0" applyNumberFormat="1" applyFont="1" applyBorder="1" applyAlignment="1">
      <alignment/>
    </xf>
    <xf numFmtId="183" fontId="8" fillId="0" borderId="10" xfId="0" applyNumberFormat="1" applyFont="1" applyBorder="1" applyAlignment="1">
      <alignment/>
    </xf>
    <xf numFmtId="183" fontId="1" fillId="0" borderId="11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183" fontId="1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49" fontId="1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right" wrapText="1"/>
    </xf>
    <xf numFmtId="183" fontId="5" fillId="33" borderId="10" xfId="0" applyNumberFormat="1" applyFont="1" applyFill="1" applyBorder="1" applyAlignment="1">
      <alignment horizontal="center" vertical="center" wrapText="1"/>
    </xf>
    <xf numFmtId="183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187" fontId="1" fillId="33" borderId="10" xfId="0" applyNumberFormat="1" applyFont="1" applyFill="1" applyBorder="1" applyAlignment="1">
      <alignment/>
    </xf>
    <xf numFmtId="183" fontId="1" fillId="33" borderId="10" xfId="0" applyNumberFormat="1" applyFont="1" applyFill="1" applyBorder="1" applyAlignment="1">
      <alignment/>
    </xf>
    <xf numFmtId="18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183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3" fontId="5" fillId="33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left" wrapText="1"/>
    </xf>
    <xf numFmtId="3" fontId="51" fillId="0" borderId="10" xfId="0" applyNumberFormat="1" applyFont="1" applyBorder="1" applyAlignment="1">
      <alignment horizontal="center" wrapText="1"/>
    </xf>
    <xf numFmtId="183" fontId="51" fillId="0" borderId="10" xfId="0" applyNumberFormat="1" applyFont="1" applyBorder="1" applyAlignment="1">
      <alignment horizontal="left" vertical="top" wrapText="1" indent="2"/>
    </xf>
    <xf numFmtId="183" fontId="12" fillId="0" borderId="0" xfId="0" applyNumberFormat="1" applyFont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83" fontId="0" fillId="0" borderId="10" xfId="0" applyNumberFormat="1" applyBorder="1" applyAlignment="1">
      <alignment/>
    </xf>
    <xf numFmtId="3" fontId="51" fillId="34" borderId="10" xfId="0" applyNumberFormat="1" applyFont="1" applyFill="1" applyBorder="1" applyAlignment="1">
      <alignment horizontal="center" wrapText="1"/>
    </xf>
    <xf numFmtId="0" fontId="51" fillId="34" borderId="10" xfId="0" applyFont="1" applyFill="1" applyBorder="1" applyAlignment="1">
      <alignment/>
    </xf>
    <xf numFmtId="0" fontId="52" fillId="34" borderId="10" xfId="0" applyFont="1" applyFill="1" applyBorder="1" applyAlignment="1">
      <alignment wrapText="1"/>
    </xf>
    <xf numFmtId="3" fontId="51" fillId="34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wrapText="1"/>
    </xf>
    <xf numFmtId="3" fontId="53" fillId="33" borderId="10" xfId="0" applyNumberFormat="1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 wrapText="1"/>
    </xf>
    <xf numFmtId="183" fontId="53" fillId="0" borderId="10" xfId="0" applyNumberFormat="1" applyFont="1" applyBorder="1" applyAlignment="1">
      <alignment horizontal="left" vertical="top" wrapText="1" indent="2"/>
    </xf>
    <xf numFmtId="183" fontId="53" fillId="0" borderId="10" xfId="0" applyNumberFormat="1" applyFont="1" applyBorder="1" applyAlignment="1">
      <alignment horizontal="left" wrapText="1"/>
    </xf>
    <xf numFmtId="3" fontId="53" fillId="0" borderId="10" xfId="0" applyNumberFormat="1" applyFont="1" applyBorder="1" applyAlignment="1">
      <alignment horizontal="center"/>
    </xf>
    <xf numFmtId="3" fontId="53" fillId="0" borderId="10" xfId="0" applyNumberFormat="1" applyFont="1" applyBorder="1" applyAlignment="1">
      <alignment horizontal="left"/>
    </xf>
    <xf numFmtId="0" fontId="53" fillId="0" borderId="10" xfId="0" applyFont="1" applyBorder="1" applyAlignment="1">
      <alignment wrapText="1"/>
    </xf>
    <xf numFmtId="3" fontId="53" fillId="0" borderId="10" xfId="0" applyNumberFormat="1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/>
    </xf>
    <xf numFmtId="183" fontId="1" fillId="33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wrapText="1"/>
    </xf>
    <xf numFmtId="183" fontId="1" fillId="33" borderId="10" xfId="0" applyNumberFormat="1" applyFont="1" applyFill="1" applyBorder="1" applyAlignment="1">
      <alignment horizontal="left" vertical="top" wrapText="1" indent="2"/>
    </xf>
    <xf numFmtId="183" fontId="1" fillId="33" borderId="10" xfId="0" applyNumberFormat="1" applyFont="1" applyFill="1" applyBorder="1" applyAlignment="1">
      <alignment horizontal="left" wrapText="1"/>
    </xf>
    <xf numFmtId="3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horizontal="left" vertical="center" wrapText="1"/>
    </xf>
    <xf numFmtId="183" fontId="1" fillId="33" borderId="10" xfId="0" applyNumberFormat="1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left" wrapText="1"/>
    </xf>
    <xf numFmtId="183" fontId="2" fillId="33" borderId="10" xfId="0" applyNumberFormat="1" applyFont="1" applyFill="1" applyBorder="1" applyAlignment="1">
      <alignment wrapText="1"/>
    </xf>
    <xf numFmtId="188" fontId="53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187" fontId="53" fillId="33" borderId="15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" fillId="4" borderId="10" xfId="0" applyFont="1" applyFill="1" applyBorder="1" applyAlignment="1">
      <alignment/>
    </xf>
    <xf numFmtId="183" fontId="2" fillId="4" borderId="10" xfId="0" applyNumberFormat="1" applyFont="1" applyFill="1" applyBorder="1" applyAlignment="1">
      <alignment vertical="top" wrapText="1"/>
    </xf>
    <xf numFmtId="3" fontId="1" fillId="4" borderId="10" xfId="0" applyNumberFormat="1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left" wrapText="1"/>
    </xf>
    <xf numFmtId="0" fontId="1" fillId="2" borderId="10" xfId="0" applyFont="1" applyFill="1" applyBorder="1" applyAlignment="1">
      <alignment/>
    </xf>
    <xf numFmtId="183" fontId="2" fillId="2" borderId="10" xfId="0" applyNumberFormat="1" applyFont="1" applyFill="1" applyBorder="1" applyAlignment="1">
      <alignment vertical="top" wrapText="1"/>
    </xf>
    <xf numFmtId="3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left" wrapText="1"/>
    </xf>
    <xf numFmtId="3" fontId="1" fillId="2" borderId="10" xfId="0" applyNumberFormat="1" applyFont="1" applyFill="1" applyBorder="1" applyAlignment="1">
      <alignment horizontal="left" wrapText="1"/>
    </xf>
    <xf numFmtId="0" fontId="53" fillId="2" borderId="10" xfId="0" applyFont="1" applyFill="1" applyBorder="1" applyAlignment="1">
      <alignment/>
    </xf>
    <xf numFmtId="3" fontId="53" fillId="2" borderId="10" xfId="0" applyNumberFormat="1" applyFont="1" applyFill="1" applyBorder="1" applyAlignment="1">
      <alignment horizontal="center" wrapText="1"/>
    </xf>
    <xf numFmtId="187" fontId="53" fillId="2" borderId="10" xfId="0" applyNumberFormat="1" applyFont="1" applyFill="1" applyBorder="1" applyAlignment="1">
      <alignment horizontal="center"/>
    </xf>
    <xf numFmtId="3" fontId="53" fillId="2" borderId="10" xfId="0" applyNumberFormat="1" applyFont="1" applyFill="1" applyBorder="1" applyAlignment="1">
      <alignment horizontal="left"/>
    </xf>
    <xf numFmtId="183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 wrapText="1"/>
    </xf>
    <xf numFmtId="183" fontId="1" fillId="33" borderId="10" xfId="0" applyNumberFormat="1" applyFont="1" applyFill="1" applyBorder="1" applyAlignment="1">
      <alignment horizontal="center" vertical="center" wrapText="1"/>
    </xf>
    <xf numFmtId="183" fontId="1" fillId="33" borderId="10" xfId="0" applyNumberFormat="1" applyFont="1" applyFill="1" applyBorder="1" applyAlignment="1">
      <alignment horizontal="center" vertical="center"/>
    </xf>
    <xf numFmtId="187" fontId="1" fillId="33" borderId="10" xfId="0" applyNumberFormat="1" applyFont="1" applyFill="1" applyBorder="1" applyAlignment="1">
      <alignment horizontal="center" vertical="center"/>
    </xf>
    <xf numFmtId="188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83" fontId="6" fillId="33" borderId="10" xfId="0" applyNumberFormat="1" applyFont="1" applyFill="1" applyBorder="1" applyAlignment="1">
      <alignment horizontal="center" vertical="center" wrapText="1"/>
    </xf>
    <xf numFmtId="183" fontId="5" fillId="33" borderId="11" xfId="0" applyNumberFormat="1" applyFont="1" applyFill="1" applyBorder="1" applyAlignment="1">
      <alignment horizontal="center" vertical="center" wrapText="1"/>
    </xf>
    <xf numFmtId="183" fontId="5" fillId="33" borderId="10" xfId="0" applyNumberFormat="1" applyFont="1" applyFill="1" applyBorder="1" applyAlignment="1">
      <alignment horizontal="center" vertical="center" wrapText="1"/>
    </xf>
    <xf numFmtId="183" fontId="1" fillId="33" borderId="11" xfId="0" applyNumberFormat="1" applyFont="1" applyFill="1" applyBorder="1" applyAlignment="1">
      <alignment horizontal="center" vertical="center" wrapText="1"/>
    </xf>
    <xf numFmtId="183" fontId="1" fillId="33" borderId="10" xfId="0" applyNumberFormat="1" applyFont="1" applyFill="1" applyBorder="1" applyAlignment="1">
      <alignment horizontal="center" vertical="center" wrapText="1"/>
    </xf>
    <xf numFmtId="188" fontId="6" fillId="4" borderId="10" xfId="0" applyNumberFormat="1" applyFont="1" applyFill="1" applyBorder="1" applyAlignment="1">
      <alignment horizontal="center" vertical="center" wrapText="1"/>
    </xf>
    <xf numFmtId="187" fontId="1" fillId="33" borderId="11" xfId="0" applyNumberFormat="1" applyFont="1" applyFill="1" applyBorder="1" applyAlignment="1">
      <alignment horizontal="center" vertical="center" wrapText="1"/>
    </xf>
    <xf numFmtId="183" fontId="1" fillId="33" borderId="11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183" fontId="53" fillId="33" borderId="10" xfId="0" applyNumberFormat="1" applyFont="1" applyFill="1" applyBorder="1" applyAlignment="1">
      <alignment horizontal="center" vertical="center"/>
    </xf>
    <xf numFmtId="187" fontId="53" fillId="33" borderId="10" xfId="0" applyNumberFormat="1" applyFont="1" applyFill="1" applyBorder="1" applyAlignment="1">
      <alignment horizontal="center" vertical="center"/>
    </xf>
    <xf numFmtId="187" fontId="8" fillId="2" borderId="10" xfId="0" applyNumberFormat="1" applyFont="1" applyFill="1" applyBorder="1" applyAlignment="1">
      <alignment horizontal="center" vertical="center" wrapText="1"/>
    </xf>
    <xf numFmtId="188" fontId="8" fillId="2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189" fontId="1" fillId="33" borderId="10" xfId="0" applyNumberFormat="1" applyFont="1" applyFill="1" applyBorder="1" applyAlignment="1">
      <alignment horizontal="center" vertical="center"/>
    </xf>
    <xf numFmtId="189" fontId="1" fillId="33" borderId="10" xfId="0" applyNumberFormat="1" applyFont="1" applyFill="1" applyBorder="1" applyAlignment="1">
      <alignment horizontal="center" vertical="center" wrapText="1"/>
    </xf>
    <xf numFmtId="188" fontId="54" fillId="2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/>
    </xf>
    <xf numFmtId="183" fontId="53" fillId="33" borderId="10" xfId="0" applyNumberFormat="1" applyFont="1" applyFill="1" applyBorder="1" applyAlignment="1">
      <alignment horizontal="center" vertical="center" wrapText="1"/>
    </xf>
    <xf numFmtId="188" fontId="53" fillId="33" borderId="10" xfId="0" applyNumberFormat="1" applyFont="1" applyFill="1" applyBorder="1" applyAlignment="1">
      <alignment horizontal="center" vertical="center" wrapText="1"/>
    </xf>
    <xf numFmtId="188" fontId="53" fillId="33" borderId="10" xfId="0" applyNumberFormat="1" applyFont="1" applyFill="1" applyBorder="1" applyAlignment="1">
      <alignment horizontal="center" vertical="center"/>
    </xf>
    <xf numFmtId="183" fontId="8" fillId="2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183" fontId="8" fillId="33" borderId="10" xfId="0" applyNumberFormat="1" applyFont="1" applyFill="1" applyBorder="1" applyAlignment="1">
      <alignment horizontal="center" vertical="center" wrapText="1"/>
    </xf>
    <xf numFmtId="187" fontId="8" fillId="33" borderId="10" xfId="0" applyNumberFormat="1" applyFont="1" applyFill="1" applyBorder="1" applyAlignment="1">
      <alignment horizontal="center" vertical="center" wrapText="1"/>
    </xf>
    <xf numFmtId="183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87" fontId="8" fillId="33" borderId="10" xfId="0" applyNumberFormat="1" applyFont="1" applyFill="1" applyBorder="1" applyAlignment="1">
      <alignment horizontal="center" vertical="center"/>
    </xf>
    <xf numFmtId="183" fontId="52" fillId="34" borderId="10" xfId="0" applyNumberFormat="1" applyFont="1" applyFill="1" applyBorder="1" applyAlignment="1">
      <alignment horizontal="center" vertical="center"/>
    </xf>
    <xf numFmtId="187" fontId="52" fillId="34" borderId="10" xfId="0" applyNumberFormat="1" applyFont="1" applyFill="1" applyBorder="1" applyAlignment="1">
      <alignment horizontal="center" vertical="center"/>
    </xf>
    <xf numFmtId="183" fontId="52" fillId="33" borderId="10" xfId="0" applyNumberFormat="1" applyFont="1" applyFill="1" applyBorder="1" applyAlignment="1">
      <alignment horizontal="center" vertical="center"/>
    </xf>
    <xf numFmtId="187" fontId="52" fillId="33" borderId="10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83" fontId="8" fillId="2" borderId="10" xfId="0" applyNumberFormat="1" applyFont="1" applyFill="1" applyBorder="1" applyAlignment="1">
      <alignment horizontal="center" vertical="center"/>
    </xf>
    <xf numFmtId="187" fontId="8" fillId="2" borderId="10" xfId="0" applyNumberFormat="1" applyFont="1" applyFill="1" applyBorder="1" applyAlignment="1">
      <alignment horizontal="center" vertical="center"/>
    </xf>
    <xf numFmtId="183" fontId="6" fillId="33" borderId="10" xfId="0" applyNumberFormat="1" applyFont="1" applyFill="1" applyBorder="1" applyAlignment="1">
      <alignment vertical="top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83" fontId="1" fillId="33" borderId="10" xfId="0" applyNumberFormat="1" applyFont="1" applyFill="1" applyBorder="1" applyAlignment="1">
      <alignment vertical="center" wrapText="1"/>
    </xf>
    <xf numFmtId="183" fontId="55" fillId="2" borderId="10" xfId="0" applyNumberFormat="1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186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horizontal="center" vertical="center" wrapText="1"/>
    </xf>
    <xf numFmtId="183" fontId="5" fillId="0" borderId="15" xfId="0" applyNumberFormat="1" applyFont="1" applyBorder="1" applyAlignment="1">
      <alignment horizontal="center" vertical="center" wrapText="1"/>
    </xf>
    <xf numFmtId="183" fontId="5" fillId="0" borderId="11" xfId="0" applyNumberFormat="1" applyFont="1" applyBorder="1" applyAlignment="1">
      <alignment horizontal="center" vertical="center" wrapText="1"/>
    </xf>
    <xf numFmtId="183" fontId="5" fillId="33" borderId="17" xfId="0" applyNumberFormat="1" applyFont="1" applyFill="1" applyBorder="1" applyAlignment="1">
      <alignment horizontal="center" vertical="center" wrapText="1"/>
    </xf>
    <xf numFmtId="183" fontId="5" fillId="33" borderId="18" xfId="0" applyNumberFormat="1" applyFont="1" applyFill="1" applyBorder="1" applyAlignment="1">
      <alignment horizontal="center" vertical="center" wrapText="1"/>
    </xf>
    <xf numFmtId="183" fontId="5" fillId="33" borderId="16" xfId="0" applyNumberFormat="1" applyFont="1" applyFill="1" applyBorder="1" applyAlignment="1">
      <alignment horizontal="center" vertical="center" wrapText="1"/>
    </xf>
    <xf numFmtId="183" fontId="5" fillId="33" borderId="19" xfId="0" applyNumberFormat="1" applyFont="1" applyFill="1" applyBorder="1" applyAlignment="1">
      <alignment horizontal="center" vertical="center" wrapText="1"/>
    </xf>
    <xf numFmtId="183" fontId="5" fillId="33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183" fontId="5" fillId="33" borderId="14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83" fontId="7" fillId="33" borderId="14" xfId="0" applyNumberFormat="1" applyFont="1" applyFill="1" applyBorder="1" applyAlignment="1">
      <alignment horizontal="left" wrapText="1"/>
    </xf>
    <xf numFmtId="183" fontId="7" fillId="33" borderId="13" xfId="0" applyNumberFormat="1" applyFont="1" applyFill="1" applyBorder="1" applyAlignment="1">
      <alignment horizontal="left" wrapText="1"/>
    </xf>
    <xf numFmtId="183" fontId="12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3" fontId="5" fillId="0" borderId="17" xfId="0" applyNumberFormat="1" applyFont="1" applyBorder="1" applyAlignment="1">
      <alignment horizontal="center" vertical="center" wrapText="1"/>
    </xf>
    <xf numFmtId="183" fontId="5" fillId="0" borderId="18" xfId="0" applyNumberFormat="1" applyFont="1" applyBorder="1" applyAlignment="1">
      <alignment horizontal="center" vertical="center" wrapText="1"/>
    </xf>
    <xf numFmtId="183" fontId="5" fillId="0" borderId="16" xfId="0" applyNumberFormat="1" applyFont="1" applyBorder="1" applyAlignment="1">
      <alignment horizontal="center" vertical="center" wrapText="1"/>
    </xf>
    <xf numFmtId="183" fontId="5" fillId="0" borderId="19" xfId="0" applyNumberFormat="1" applyFont="1" applyBorder="1" applyAlignment="1">
      <alignment horizontal="center" vertical="center" wrapText="1"/>
    </xf>
    <xf numFmtId="183" fontId="7" fillId="0" borderId="14" xfId="0" applyNumberFormat="1" applyFont="1" applyBorder="1" applyAlignment="1">
      <alignment horizontal="left" vertical="top" wrapText="1"/>
    </xf>
    <xf numFmtId="183" fontId="7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/>
    </xf>
    <xf numFmtId="183" fontId="5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3" fontId="53" fillId="0" borderId="10" xfId="0" applyNumberFormat="1" applyFont="1" applyBorder="1" applyAlignment="1">
      <alignment horizontal="left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3" fontId="53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wrapText="1"/>
    </xf>
    <xf numFmtId="3" fontId="12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/>
    </xf>
    <xf numFmtId="0" fontId="54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 wrapText="1"/>
    </xf>
    <xf numFmtId="183" fontId="1" fillId="33" borderId="10" xfId="0" applyNumberFormat="1" applyFont="1" applyFill="1" applyBorder="1" applyAlignment="1">
      <alignment vertical="center"/>
    </xf>
    <xf numFmtId="187" fontId="1" fillId="33" borderId="10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95"/>
  <sheetViews>
    <sheetView tabSelected="1" view="pageBreakPreview" zoomScaleSheetLayoutView="100" workbookViewId="0" topLeftCell="A73">
      <selection activeCell="K54" sqref="K54"/>
    </sheetView>
  </sheetViews>
  <sheetFormatPr defaultColWidth="9.140625" defaultRowHeight="12.75"/>
  <cols>
    <col min="1" max="1" width="5.421875" style="0" customWidth="1"/>
    <col min="2" max="2" width="48.57421875" style="0" customWidth="1"/>
    <col min="3" max="3" width="8.7109375" style="0" customWidth="1"/>
    <col min="4" max="4" width="9.140625" style="87" customWidth="1"/>
    <col min="5" max="5" width="9.00390625" style="87" customWidth="1"/>
    <col min="6" max="6" width="9.28125" style="87" customWidth="1"/>
    <col min="7" max="9" width="9.421875" style="87" customWidth="1"/>
    <col min="10" max="10" width="18.00390625" style="0" customWidth="1"/>
    <col min="11" max="11" width="35.421875" style="0" customWidth="1"/>
    <col min="12" max="12" width="13.57421875" style="0" customWidth="1"/>
  </cols>
  <sheetData>
    <row r="1" ht="12.75" hidden="1"/>
    <row r="2" spans="1:11" ht="12.75" hidden="1">
      <c r="A2" s="220" t="s">
        <v>177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2:11" ht="12.75" customHeight="1" hidden="1">
      <c r="B3" s="73"/>
      <c r="C3" s="73"/>
      <c r="D3" s="75"/>
      <c r="E3" s="75"/>
      <c r="F3" s="75"/>
      <c r="G3" s="75"/>
      <c r="H3" s="220" t="s">
        <v>176</v>
      </c>
      <c r="I3" s="220"/>
      <c r="J3" s="220"/>
      <c r="K3" s="220"/>
    </row>
    <row r="4" spans="2:11" ht="12.75" customHeight="1" hidden="1">
      <c r="B4" s="73"/>
      <c r="C4" s="73"/>
      <c r="D4" s="75"/>
      <c r="E4" s="75"/>
      <c r="F4" s="75"/>
      <c r="G4" s="75"/>
      <c r="H4" s="73"/>
      <c r="I4" s="73"/>
      <c r="J4" s="221" t="s">
        <v>172</v>
      </c>
      <c r="K4" s="221"/>
    </row>
    <row r="5" ht="12.75" hidden="1"/>
    <row r="6" spans="2:11" ht="52.5" customHeight="1">
      <c r="B6" s="222" t="s">
        <v>224</v>
      </c>
      <c r="C6" s="222"/>
      <c r="D6" s="222"/>
      <c r="E6" s="222"/>
      <c r="F6" s="222"/>
      <c r="G6" s="222"/>
      <c r="H6" s="222"/>
      <c r="I6" s="222"/>
      <c r="J6" s="222"/>
      <c r="K6" s="222"/>
    </row>
    <row r="7" spans="2:11" ht="39" customHeight="1">
      <c r="B7" s="223" t="s">
        <v>237</v>
      </c>
      <c r="C7" s="223"/>
      <c r="D7" s="223"/>
      <c r="E7" s="223"/>
      <c r="F7" s="223"/>
      <c r="G7" s="223"/>
      <c r="H7" s="223"/>
      <c r="I7" s="223"/>
      <c r="J7" s="223"/>
      <c r="K7" s="223"/>
    </row>
    <row r="8" spans="2:11" ht="4.5" customHeight="1">
      <c r="B8" s="224"/>
      <c r="C8" s="224"/>
      <c r="D8" s="224"/>
      <c r="E8" s="224"/>
      <c r="F8" s="224"/>
      <c r="G8" s="224"/>
      <c r="H8" s="224"/>
      <c r="I8" s="224"/>
      <c r="J8" s="224"/>
      <c r="K8" s="224"/>
    </row>
    <row r="9" spans="2:11" ht="11.25" customHeight="1"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11" ht="14.25" customHeight="1">
      <c r="A10" s="226" t="s">
        <v>4</v>
      </c>
      <c r="B10" s="229" t="s">
        <v>1</v>
      </c>
      <c r="C10" s="230" t="s">
        <v>36</v>
      </c>
      <c r="D10" s="233" t="s">
        <v>238</v>
      </c>
      <c r="E10" s="234"/>
      <c r="F10" s="237" t="s">
        <v>174</v>
      </c>
      <c r="G10" s="239" t="s">
        <v>2</v>
      </c>
      <c r="H10" s="240"/>
      <c r="I10" s="89"/>
      <c r="J10" s="241" t="s">
        <v>28</v>
      </c>
      <c r="K10" s="241" t="s">
        <v>26</v>
      </c>
    </row>
    <row r="11" spans="1:11" ht="57.75" customHeight="1">
      <c r="A11" s="227"/>
      <c r="B11" s="229"/>
      <c r="C11" s="231"/>
      <c r="D11" s="235"/>
      <c r="E11" s="236"/>
      <c r="F11" s="238"/>
      <c r="G11" s="76" t="s">
        <v>216</v>
      </c>
      <c r="H11" s="76" t="s">
        <v>226</v>
      </c>
      <c r="I11" s="76" t="s">
        <v>239</v>
      </c>
      <c r="J11" s="242"/>
      <c r="K11" s="242"/>
    </row>
    <row r="12" spans="1:11" ht="27" customHeight="1">
      <c r="A12" s="228"/>
      <c r="B12" s="229"/>
      <c r="C12" s="232"/>
      <c r="D12" s="76" t="s">
        <v>184</v>
      </c>
      <c r="E12" s="76" t="s">
        <v>175</v>
      </c>
      <c r="F12" s="76" t="s">
        <v>184</v>
      </c>
      <c r="G12" s="77" t="s">
        <v>136</v>
      </c>
      <c r="H12" s="77" t="s">
        <v>137</v>
      </c>
      <c r="I12" s="88" t="s">
        <v>136</v>
      </c>
      <c r="J12" s="243"/>
      <c r="K12" s="243"/>
    </row>
    <row r="13" spans="1:11" ht="21.75" customHeight="1">
      <c r="A13" s="7"/>
      <c r="B13" s="5">
        <v>1</v>
      </c>
      <c r="C13" s="5"/>
      <c r="D13" s="78">
        <v>2</v>
      </c>
      <c r="E13" s="79">
        <v>3</v>
      </c>
      <c r="F13" s="78">
        <v>4</v>
      </c>
      <c r="G13" s="79">
        <v>5</v>
      </c>
      <c r="H13" s="78">
        <v>6</v>
      </c>
      <c r="I13" s="78"/>
      <c r="J13" s="6">
        <v>8</v>
      </c>
      <c r="K13" s="6">
        <v>9</v>
      </c>
    </row>
    <row r="14" spans="1:11" ht="23.25" customHeight="1">
      <c r="A14" s="244" t="s">
        <v>51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6"/>
    </row>
    <row r="15" spans="1:11" ht="31.5" customHeight="1">
      <c r="A15" s="7" t="s">
        <v>5</v>
      </c>
      <c r="B15" s="274" t="s">
        <v>120</v>
      </c>
      <c r="C15" s="32" t="s">
        <v>56</v>
      </c>
      <c r="D15" s="177">
        <v>1525</v>
      </c>
      <c r="E15" s="178">
        <v>1525</v>
      </c>
      <c r="F15" s="178">
        <v>1650</v>
      </c>
      <c r="G15" s="177">
        <v>1732</v>
      </c>
      <c r="H15" s="178">
        <v>1804</v>
      </c>
      <c r="I15" s="178">
        <v>1876</v>
      </c>
      <c r="J15" s="53"/>
      <c r="K15" s="53"/>
    </row>
    <row r="16" spans="1:11" ht="25.5" customHeight="1">
      <c r="A16" s="7" t="s">
        <v>74</v>
      </c>
      <c r="B16" s="275" t="s">
        <v>145</v>
      </c>
      <c r="C16" s="12" t="s">
        <v>52</v>
      </c>
      <c r="D16" s="179">
        <v>1.042</v>
      </c>
      <c r="E16" s="219">
        <v>1.042</v>
      </c>
      <c r="F16" s="183">
        <f>F15/E15</f>
        <v>1.0819672131147542</v>
      </c>
      <c r="G16" s="182">
        <v>1.0495</v>
      </c>
      <c r="H16" s="183">
        <v>1.0416</v>
      </c>
      <c r="I16" s="183">
        <f>I15/H15</f>
        <v>1.039911308203991</v>
      </c>
      <c r="J16" s="37"/>
      <c r="K16" s="13"/>
    </row>
    <row r="17" spans="1:11" ht="27.75" customHeight="1">
      <c r="A17" s="244" t="s">
        <v>53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6"/>
    </row>
    <row r="18" spans="1:11" ht="21.75" customHeight="1">
      <c r="A18" s="7"/>
      <c r="B18" s="276" t="s">
        <v>37</v>
      </c>
      <c r="C18" s="19" t="s">
        <v>57</v>
      </c>
      <c r="D18" s="162" t="s">
        <v>215</v>
      </c>
      <c r="E18" s="162" t="s">
        <v>215</v>
      </c>
      <c r="F18" s="162" t="s">
        <v>215</v>
      </c>
      <c r="G18" s="162" t="s">
        <v>242</v>
      </c>
      <c r="H18" s="162" t="s">
        <v>242</v>
      </c>
      <c r="I18" s="162" t="s">
        <v>242</v>
      </c>
      <c r="J18" s="26"/>
      <c r="K18" s="6"/>
    </row>
    <row r="19" spans="1:11" ht="27.75" customHeight="1">
      <c r="A19" s="244" t="s">
        <v>54</v>
      </c>
      <c r="B19" s="246"/>
      <c r="C19" s="31"/>
      <c r="D19" s="163">
        <f aca="true" t="shared" si="0" ref="D19:I19">SUM(D20:D27)</f>
        <v>62786</v>
      </c>
      <c r="E19" s="163">
        <f>SUM(E20:E27)</f>
        <v>62721.899999999994</v>
      </c>
      <c r="F19" s="163">
        <f t="shared" si="0"/>
        <v>73435.79999999999</v>
      </c>
      <c r="G19" s="163">
        <f t="shared" si="0"/>
        <v>77076.3</v>
      </c>
      <c r="H19" s="163">
        <f t="shared" si="0"/>
        <v>80423.29999999999</v>
      </c>
      <c r="I19" s="163">
        <f t="shared" si="0"/>
        <v>83460.7</v>
      </c>
      <c r="J19" s="8"/>
      <c r="K19" s="6"/>
    </row>
    <row r="20" spans="1:11" ht="58.5" customHeight="1">
      <c r="A20" s="139">
        <v>1</v>
      </c>
      <c r="B20" s="270" t="s">
        <v>223</v>
      </c>
      <c r="C20" s="32" t="s">
        <v>43</v>
      </c>
      <c r="D20" s="164">
        <v>269.6</v>
      </c>
      <c r="E20" s="164">
        <v>286.4</v>
      </c>
      <c r="F20" s="165">
        <v>308.9</v>
      </c>
      <c r="G20" s="165">
        <v>280</v>
      </c>
      <c r="H20" s="165">
        <v>313.9</v>
      </c>
      <c r="I20" s="165">
        <v>340.7</v>
      </c>
      <c r="J20" s="5" t="s">
        <v>229</v>
      </c>
      <c r="K20" s="6"/>
    </row>
    <row r="21" spans="1:11" ht="32.25" customHeight="1" hidden="1">
      <c r="A21" s="92">
        <v>2</v>
      </c>
      <c r="B21" s="271" t="s">
        <v>165</v>
      </c>
      <c r="C21" s="32" t="s">
        <v>43</v>
      </c>
      <c r="D21" s="166">
        <v>0</v>
      </c>
      <c r="E21" s="166">
        <v>0</v>
      </c>
      <c r="F21" s="167">
        <v>0</v>
      </c>
      <c r="G21" s="167">
        <v>0</v>
      </c>
      <c r="H21" s="167">
        <v>0</v>
      </c>
      <c r="I21" s="167">
        <v>0</v>
      </c>
      <c r="J21" s="34"/>
      <c r="K21" s="9"/>
    </row>
    <row r="22" spans="1:11" ht="40.5" customHeight="1" hidden="1">
      <c r="A22" s="7">
        <v>3</v>
      </c>
      <c r="B22" s="271" t="s">
        <v>166</v>
      </c>
      <c r="C22" s="32" t="s">
        <v>43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34"/>
      <c r="K22" s="9"/>
    </row>
    <row r="23" spans="1:11" ht="32.25" customHeight="1" hidden="1">
      <c r="A23" s="7">
        <v>4</v>
      </c>
      <c r="B23" s="271" t="s">
        <v>38</v>
      </c>
      <c r="C23" s="32" t="s">
        <v>43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34"/>
      <c r="K23" s="9"/>
    </row>
    <row r="24" spans="1:11" ht="30" customHeight="1" hidden="1">
      <c r="A24" s="7">
        <v>5</v>
      </c>
      <c r="B24" s="271" t="s">
        <v>167</v>
      </c>
      <c r="C24" s="32" t="s">
        <v>43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34"/>
      <c r="K24" s="9"/>
    </row>
    <row r="25" spans="1:11" ht="31.5" customHeight="1" hidden="1">
      <c r="A25" s="7">
        <v>6</v>
      </c>
      <c r="B25" s="271" t="s">
        <v>178</v>
      </c>
      <c r="C25" s="32" t="s">
        <v>179</v>
      </c>
      <c r="D25" s="167">
        <v>153.4</v>
      </c>
      <c r="E25" s="167">
        <v>153.4</v>
      </c>
      <c r="F25" s="167">
        <v>0</v>
      </c>
      <c r="G25" s="167">
        <v>0</v>
      </c>
      <c r="H25" s="167">
        <v>0</v>
      </c>
      <c r="I25" s="167">
        <v>0</v>
      </c>
      <c r="J25" s="34"/>
      <c r="K25" s="9"/>
    </row>
    <row r="26" spans="1:11" ht="21.75" customHeight="1" hidden="1">
      <c r="A26" s="7">
        <v>7</v>
      </c>
      <c r="B26" s="272" t="s">
        <v>180</v>
      </c>
      <c r="C26" s="32" t="s">
        <v>43</v>
      </c>
      <c r="D26" s="167">
        <v>11.4</v>
      </c>
      <c r="E26" s="167">
        <v>11.4</v>
      </c>
      <c r="F26" s="167">
        <v>0</v>
      </c>
      <c r="G26" s="167">
        <v>0</v>
      </c>
      <c r="H26" s="167">
        <v>0</v>
      </c>
      <c r="I26" s="167">
        <v>0</v>
      </c>
      <c r="J26" s="34"/>
      <c r="K26" s="9"/>
    </row>
    <row r="27" spans="1:11" ht="38.25" customHeight="1">
      <c r="A27" s="7">
        <v>2</v>
      </c>
      <c r="B27" s="271" t="s">
        <v>181</v>
      </c>
      <c r="C27" s="32" t="s">
        <v>43</v>
      </c>
      <c r="D27" s="167">
        <v>62351.6</v>
      </c>
      <c r="E27" s="167">
        <v>62270.7</v>
      </c>
      <c r="F27" s="167">
        <v>73126.9</v>
      </c>
      <c r="G27" s="167">
        <v>76796.3</v>
      </c>
      <c r="H27" s="167">
        <v>80109.4</v>
      </c>
      <c r="I27" s="167">
        <v>83120</v>
      </c>
      <c r="J27" s="34"/>
      <c r="K27" s="9"/>
    </row>
    <row r="28" spans="1:11" ht="15">
      <c r="A28" s="90"/>
      <c r="B28" s="273" t="s">
        <v>0</v>
      </c>
      <c r="C28" s="32"/>
      <c r="D28" s="167"/>
      <c r="E28" s="167"/>
      <c r="F28" s="167"/>
      <c r="G28" s="167"/>
      <c r="H28" s="167"/>
      <c r="I28" s="167"/>
      <c r="J28" s="34"/>
      <c r="K28" s="9"/>
    </row>
    <row r="29" spans="1:18" ht="35.25" customHeight="1">
      <c r="A29" s="93" t="s">
        <v>250</v>
      </c>
      <c r="B29" s="273" t="s">
        <v>182</v>
      </c>
      <c r="C29" s="32" t="s">
        <v>179</v>
      </c>
      <c r="D29" s="167">
        <v>58332.5</v>
      </c>
      <c r="E29" s="167">
        <v>58332.5</v>
      </c>
      <c r="F29" s="167">
        <v>71788.2</v>
      </c>
      <c r="G29" s="167">
        <v>75391.2</v>
      </c>
      <c r="H29" s="167">
        <v>78645.8</v>
      </c>
      <c r="I29" s="167">
        <v>81597.9</v>
      </c>
      <c r="J29" s="34"/>
      <c r="K29" s="9"/>
      <c r="M29" s="247">
        <v>2021</v>
      </c>
      <c r="N29" s="247"/>
      <c r="O29" s="99">
        <v>2023</v>
      </c>
      <c r="P29" s="99">
        <v>2024</v>
      </c>
      <c r="Q29" s="99">
        <v>2025</v>
      </c>
      <c r="R29" s="99">
        <v>2026</v>
      </c>
    </row>
    <row r="30" spans="1:18" ht="30.75" customHeight="1">
      <c r="A30" s="248" t="s">
        <v>55</v>
      </c>
      <c r="B30" s="249"/>
      <c r="C30" s="205"/>
      <c r="D30" s="206">
        <f>D31+D42+D46+D52+D59+D65+D69+D79</f>
        <v>65937.69999999998</v>
      </c>
      <c r="E30" s="206">
        <f>E31+E42+E46+E52+E59+E65+E69+E79</f>
        <v>65793.9</v>
      </c>
      <c r="F30" s="206">
        <f>F31+F42+F46+F52+F59+F65+F69+F79</f>
        <v>74945.1</v>
      </c>
      <c r="G30" s="206">
        <f>G31+G42+G46+G52+G59+G65+G69+G79</f>
        <v>77278.5</v>
      </c>
      <c r="H30" s="206">
        <f>H31+H42+H46+H52+H59+H65+H69+H79-0.1</f>
        <v>77449.3</v>
      </c>
      <c r="I30" s="206">
        <f>I31+I42+I46+I52+I59+I65+I69+I79</f>
        <v>79363.8</v>
      </c>
      <c r="J30" s="207"/>
      <c r="K30" s="207"/>
      <c r="M30" s="100">
        <v>55414.9</v>
      </c>
      <c r="N30" s="100">
        <v>55393.4</v>
      </c>
      <c r="O30" s="100">
        <v>73435.8</v>
      </c>
      <c r="P30" s="100">
        <v>77278.5</v>
      </c>
      <c r="Q30" s="100">
        <v>80423.3</v>
      </c>
      <c r="R30" s="100">
        <v>83460.7</v>
      </c>
    </row>
    <row r="31" spans="1:18" ht="22.5" customHeight="1">
      <c r="A31" s="278" t="s">
        <v>5</v>
      </c>
      <c r="B31" s="141" t="s">
        <v>7</v>
      </c>
      <c r="C31" s="142" t="s">
        <v>43</v>
      </c>
      <c r="D31" s="168">
        <f>D33+D34+D35+D36+D37+D38+D39+D40</f>
        <v>13294.4</v>
      </c>
      <c r="E31" s="168">
        <f>E33+E34+E35+E36+E37+E38+E39+E40</f>
        <v>13150.9</v>
      </c>
      <c r="F31" s="168">
        <f>F33+F34+F35+F36+F37+F38+F39+F40+F41</f>
        <v>17281.2</v>
      </c>
      <c r="G31" s="168">
        <f>G33+G34+G35+G36+G37+G38+G39+G40+G41</f>
        <v>17993.100000000002</v>
      </c>
      <c r="H31" s="168">
        <f>H33+H34+H35+H36+H37+H38+H39+H40+H41</f>
        <v>18788.600000000002</v>
      </c>
      <c r="I31" s="168">
        <f>I33+I34+I35+I36+I37+I38+I39+I40+I41</f>
        <v>19465.500000000004</v>
      </c>
      <c r="J31" s="143"/>
      <c r="K31" s="143"/>
      <c r="M31" s="101">
        <f aca="true" t="shared" si="1" ref="M31:R31">M30-D30</f>
        <v>-10522.799999999981</v>
      </c>
      <c r="N31" s="101">
        <f t="shared" si="1"/>
        <v>-10400.499999999993</v>
      </c>
      <c r="O31" s="101">
        <f>O30-F30</f>
        <v>-1509.300000000003</v>
      </c>
      <c r="P31" s="101">
        <f t="shared" si="1"/>
        <v>0</v>
      </c>
      <c r="Q31" s="101">
        <f t="shared" si="1"/>
        <v>2974</v>
      </c>
      <c r="R31" s="101">
        <f t="shared" si="1"/>
        <v>4096.899999999994</v>
      </c>
    </row>
    <row r="32" spans="1:11" ht="12.75">
      <c r="A32" s="7"/>
      <c r="B32" s="20" t="s">
        <v>0</v>
      </c>
      <c r="C32" s="21"/>
      <c r="D32" s="169"/>
      <c r="E32" s="160"/>
      <c r="F32" s="160"/>
      <c r="G32" s="160"/>
      <c r="H32" s="160"/>
      <c r="I32" s="160"/>
      <c r="J32" s="29"/>
      <c r="K32" s="29"/>
    </row>
    <row r="33" spans="1:11" ht="27.75" customHeight="1">
      <c r="A33" s="118" t="s">
        <v>6</v>
      </c>
      <c r="B33" s="82" t="s">
        <v>8</v>
      </c>
      <c r="C33" s="171" t="s">
        <v>43</v>
      </c>
      <c r="D33" s="170">
        <v>11924.4</v>
      </c>
      <c r="E33" s="170">
        <v>11881.8</v>
      </c>
      <c r="F33" s="170">
        <v>15670.8</v>
      </c>
      <c r="G33" s="170">
        <f>16077+202.2</f>
        <v>16279.2</v>
      </c>
      <c r="H33" s="170">
        <f>18976.2-1974</f>
        <v>17002.2</v>
      </c>
      <c r="I33" s="170">
        <f>21703.8-4096.9</f>
        <v>17606.9</v>
      </c>
      <c r="J33" s="172" t="s">
        <v>33</v>
      </c>
      <c r="K33" s="121" t="s">
        <v>8</v>
      </c>
    </row>
    <row r="34" spans="1:11" ht="36" customHeight="1">
      <c r="A34" s="118" t="s">
        <v>12</v>
      </c>
      <c r="B34" s="122" t="s">
        <v>100</v>
      </c>
      <c r="C34" s="171" t="s">
        <v>43</v>
      </c>
      <c r="D34" s="170">
        <v>8.1</v>
      </c>
      <c r="E34" s="159">
        <v>8.1</v>
      </c>
      <c r="F34" s="159">
        <v>8.8</v>
      </c>
      <c r="G34" s="160">
        <v>9.2</v>
      </c>
      <c r="H34" s="159">
        <v>9.6</v>
      </c>
      <c r="I34" s="159">
        <v>10</v>
      </c>
      <c r="J34" s="171" t="s">
        <v>183</v>
      </c>
      <c r="K34" s="122" t="s">
        <v>35</v>
      </c>
    </row>
    <row r="35" spans="1:11" ht="26.25" customHeight="1">
      <c r="A35" s="118" t="s">
        <v>14</v>
      </c>
      <c r="B35" s="122" t="s">
        <v>139</v>
      </c>
      <c r="C35" s="171" t="s">
        <v>43</v>
      </c>
      <c r="D35" s="170">
        <v>0</v>
      </c>
      <c r="E35" s="159">
        <v>0</v>
      </c>
      <c r="F35" s="159">
        <v>0</v>
      </c>
      <c r="G35" s="160">
        <v>0</v>
      </c>
      <c r="H35" s="159">
        <v>0</v>
      </c>
      <c r="I35" s="159">
        <v>0</v>
      </c>
      <c r="J35" s="172" t="s">
        <v>33</v>
      </c>
      <c r="K35" s="122" t="s">
        <v>140</v>
      </c>
    </row>
    <row r="36" spans="1:11" ht="24" customHeight="1">
      <c r="A36" s="118" t="s">
        <v>73</v>
      </c>
      <c r="B36" s="82" t="s">
        <v>9</v>
      </c>
      <c r="C36" s="171" t="s">
        <v>43</v>
      </c>
      <c r="D36" s="158">
        <v>20</v>
      </c>
      <c r="E36" s="159">
        <v>0</v>
      </c>
      <c r="F36" s="159">
        <v>20</v>
      </c>
      <c r="G36" s="160">
        <v>20</v>
      </c>
      <c r="H36" s="159">
        <v>20</v>
      </c>
      <c r="I36" s="159">
        <v>20</v>
      </c>
      <c r="J36" s="172" t="s">
        <v>33</v>
      </c>
      <c r="K36" s="123" t="s">
        <v>185</v>
      </c>
    </row>
    <row r="37" spans="1:11" ht="36.75" customHeight="1">
      <c r="A37" s="118" t="s">
        <v>16</v>
      </c>
      <c r="B37" s="124" t="s">
        <v>10</v>
      </c>
      <c r="C37" s="171" t="s">
        <v>43</v>
      </c>
      <c r="D37" s="158">
        <v>96.4</v>
      </c>
      <c r="E37" s="159">
        <v>96.4</v>
      </c>
      <c r="F37" s="159">
        <v>103.7</v>
      </c>
      <c r="G37" s="160">
        <v>104.3</v>
      </c>
      <c r="H37" s="159">
        <v>109.4</v>
      </c>
      <c r="I37" s="159">
        <v>114.4</v>
      </c>
      <c r="J37" s="172" t="s">
        <v>33</v>
      </c>
      <c r="K37" s="122" t="s">
        <v>29</v>
      </c>
    </row>
    <row r="38" spans="1:11" ht="79.5" customHeight="1">
      <c r="A38" s="118" t="s">
        <v>20</v>
      </c>
      <c r="B38" s="126" t="s">
        <v>186</v>
      </c>
      <c r="C38" s="171" t="s">
        <v>43</v>
      </c>
      <c r="D38" s="158">
        <v>164.7</v>
      </c>
      <c r="E38" s="159">
        <v>164.7</v>
      </c>
      <c r="F38" s="159">
        <v>129</v>
      </c>
      <c r="G38" s="160">
        <v>178.2</v>
      </c>
      <c r="H38" s="159">
        <v>186.9</v>
      </c>
      <c r="I38" s="159">
        <v>195.4</v>
      </c>
      <c r="J38" s="172" t="s">
        <v>33</v>
      </c>
      <c r="K38" s="122" t="s">
        <v>8</v>
      </c>
    </row>
    <row r="39" spans="1:11" ht="42.75" customHeight="1">
      <c r="A39" s="106" t="s">
        <v>129</v>
      </c>
      <c r="B39" s="125" t="s">
        <v>47</v>
      </c>
      <c r="C39" s="171" t="s">
        <v>43</v>
      </c>
      <c r="D39" s="158">
        <v>84</v>
      </c>
      <c r="E39" s="159">
        <v>84</v>
      </c>
      <c r="F39" s="159">
        <v>116</v>
      </c>
      <c r="G39" s="160">
        <v>108</v>
      </c>
      <c r="H39" s="159">
        <v>112.5</v>
      </c>
      <c r="I39" s="159">
        <v>117</v>
      </c>
      <c r="J39" s="172" t="s">
        <v>33</v>
      </c>
      <c r="K39" s="123" t="s">
        <v>60</v>
      </c>
    </row>
    <row r="40" spans="1:11" ht="51.75" customHeight="1">
      <c r="A40" s="106" t="s">
        <v>130</v>
      </c>
      <c r="B40" s="107" t="s">
        <v>245</v>
      </c>
      <c r="C40" s="185" t="s">
        <v>43</v>
      </c>
      <c r="D40" s="173">
        <v>996.8</v>
      </c>
      <c r="E40" s="173">
        <v>915.9</v>
      </c>
      <c r="F40" s="173">
        <v>1142.9</v>
      </c>
      <c r="G40" s="174">
        <v>1199.7</v>
      </c>
      <c r="H40" s="173">
        <v>1249.6</v>
      </c>
      <c r="I40" s="173">
        <v>1299.5</v>
      </c>
      <c r="J40" s="185" t="s">
        <v>213</v>
      </c>
      <c r="K40" s="109" t="s">
        <v>35</v>
      </c>
    </row>
    <row r="41" spans="1:11" ht="30.75" customHeight="1">
      <c r="A41" s="106" t="s">
        <v>251</v>
      </c>
      <c r="B41" s="107" t="s">
        <v>240</v>
      </c>
      <c r="C41" s="185" t="s">
        <v>43</v>
      </c>
      <c r="D41" s="173">
        <v>0</v>
      </c>
      <c r="E41" s="173">
        <v>0</v>
      </c>
      <c r="F41" s="173">
        <v>90</v>
      </c>
      <c r="G41" s="174">
        <v>94.5</v>
      </c>
      <c r="H41" s="173">
        <v>98.4</v>
      </c>
      <c r="I41" s="173">
        <v>102.3</v>
      </c>
      <c r="J41" s="185" t="s">
        <v>33</v>
      </c>
      <c r="K41" s="109" t="s">
        <v>241</v>
      </c>
    </row>
    <row r="42" spans="1:11" ht="33.75" customHeight="1">
      <c r="A42" s="277" t="s">
        <v>74</v>
      </c>
      <c r="B42" s="145" t="s">
        <v>13</v>
      </c>
      <c r="C42" s="267" t="s">
        <v>43</v>
      </c>
      <c r="D42" s="175">
        <f aca="true" t="shared" si="2" ref="D42:I42">D44+D45</f>
        <v>59.9</v>
      </c>
      <c r="E42" s="175">
        <f t="shared" si="2"/>
        <v>59.9</v>
      </c>
      <c r="F42" s="175">
        <f>F44+F45</f>
        <v>104.5</v>
      </c>
      <c r="G42" s="175">
        <f t="shared" si="2"/>
        <v>96.6</v>
      </c>
      <c r="H42" s="175">
        <f t="shared" si="2"/>
        <v>100.5</v>
      </c>
      <c r="I42" s="175">
        <f t="shared" si="2"/>
        <v>104.69999999999999</v>
      </c>
      <c r="J42" s="147"/>
      <c r="K42" s="148"/>
    </row>
    <row r="43" spans="1:11" ht="13.5" customHeight="1">
      <c r="A43" s="118"/>
      <c r="B43" s="127" t="s">
        <v>0</v>
      </c>
      <c r="C43" s="128"/>
      <c r="D43" s="171"/>
      <c r="E43" s="172"/>
      <c r="F43" s="159"/>
      <c r="G43" s="160"/>
      <c r="H43" s="172"/>
      <c r="I43" s="172"/>
      <c r="J43" s="120"/>
      <c r="K43" s="29"/>
    </row>
    <row r="44" spans="1:12" ht="54" customHeight="1">
      <c r="A44" s="118" t="s">
        <v>75</v>
      </c>
      <c r="B44" s="123" t="s">
        <v>48</v>
      </c>
      <c r="C44" s="171" t="s">
        <v>43</v>
      </c>
      <c r="D44" s="158">
        <v>32.9</v>
      </c>
      <c r="E44" s="158">
        <v>32.9</v>
      </c>
      <c r="F44" s="159">
        <v>37.2</v>
      </c>
      <c r="G44" s="160">
        <v>27.3</v>
      </c>
      <c r="H44" s="159">
        <v>28.4</v>
      </c>
      <c r="I44" s="159">
        <v>29.6</v>
      </c>
      <c r="J44" s="172" t="s">
        <v>33</v>
      </c>
      <c r="K44" s="116" t="s">
        <v>214</v>
      </c>
      <c r="L44" t="s">
        <v>244</v>
      </c>
    </row>
    <row r="45" spans="1:11" ht="35.25" customHeight="1">
      <c r="A45" s="118" t="s">
        <v>164</v>
      </c>
      <c r="B45" s="123" t="s">
        <v>168</v>
      </c>
      <c r="C45" s="171" t="s">
        <v>179</v>
      </c>
      <c r="D45" s="158">
        <v>27</v>
      </c>
      <c r="E45" s="159">
        <v>27</v>
      </c>
      <c r="F45" s="159">
        <v>67.3</v>
      </c>
      <c r="G45" s="160">
        <v>69.3</v>
      </c>
      <c r="H45" s="159">
        <v>72.1</v>
      </c>
      <c r="I45" s="159">
        <v>75.1</v>
      </c>
      <c r="J45" s="172" t="s">
        <v>33</v>
      </c>
      <c r="K45" s="123" t="s">
        <v>230</v>
      </c>
    </row>
    <row r="46" spans="1:11" ht="33" customHeight="1">
      <c r="A46" s="280" t="s">
        <v>76</v>
      </c>
      <c r="B46" s="149" t="s">
        <v>67</v>
      </c>
      <c r="C46" s="146" t="s">
        <v>43</v>
      </c>
      <c r="D46" s="176">
        <f>D48+D49+D50+D51</f>
        <v>16338.3</v>
      </c>
      <c r="E46" s="176">
        <f>E48+E49+E51</f>
        <v>16338.3</v>
      </c>
      <c r="F46" s="176">
        <f>F48+F49+F50+F51</f>
        <v>18182.2</v>
      </c>
      <c r="G46" s="176">
        <f>G48+G49+G50+G51</f>
        <v>21086.4</v>
      </c>
      <c r="H46" s="176">
        <f>H48+H49+H50+H51</f>
        <v>21963.5</v>
      </c>
      <c r="I46" s="176">
        <f>I48+I49+I50+I51</f>
        <v>22839.899999999998</v>
      </c>
      <c r="J46" s="148"/>
      <c r="K46" s="150"/>
    </row>
    <row r="47" spans="1:11" ht="15" customHeight="1">
      <c r="A47" s="7"/>
      <c r="B47" s="20" t="s">
        <v>0</v>
      </c>
      <c r="C47" s="35"/>
      <c r="D47" s="83"/>
      <c r="E47" s="84"/>
      <c r="F47" s="81"/>
      <c r="G47" s="80"/>
      <c r="H47" s="84"/>
      <c r="I47" s="84"/>
      <c r="J47" s="29"/>
      <c r="K47" s="28"/>
    </row>
    <row r="48" spans="1:11" ht="77.25" customHeight="1">
      <c r="A48" s="7" t="s">
        <v>77</v>
      </c>
      <c r="B48" s="213" t="s">
        <v>187</v>
      </c>
      <c r="C48" s="171" t="s">
        <v>43</v>
      </c>
      <c r="D48" s="158">
        <v>106.9</v>
      </c>
      <c r="E48" s="159">
        <v>106.9</v>
      </c>
      <c r="F48" s="159">
        <v>115.7</v>
      </c>
      <c r="G48" s="160">
        <v>95.7</v>
      </c>
      <c r="H48" s="160">
        <v>99.6</v>
      </c>
      <c r="I48" s="160">
        <v>103.6</v>
      </c>
      <c r="J48" s="172" t="s">
        <v>33</v>
      </c>
      <c r="K48" s="122" t="s">
        <v>108</v>
      </c>
    </row>
    <row r="49" spans="1:11" ht="26.25" customHeight="1">
      <c r="A49" s="7" t="s">
        <v>78</v>
      </c>
      <c r="B49" s="123" t="s">
        <v>169</v>
      </c>
      <c r="C49" s="171" t="s">
        <v>43</v>
      </c>
      <c r="D49" s="158">
        <v>16231.4</v>
      </c>
      <c r="E49" s="158">
        <v>16231.4</v>
      </c>
      <c r="F49" s="159">
        <v>18066.5</v>
      </c>
      <c r="G49" s="161">
        <v>20990.7</v>
      </c>
      <c r="H49" s="161">
        <v>21863.9</v>
      </c>
      <c r="I49" s="161">
        <v>22736.3</v>
      </c>
      <c r="J49" s="172" t="s">
        <v>33</v>
      </c>
      <c r="K49" s="122" t="s">
        <v>170</v>
      </c>
    </row>
    <row r="50" spans="1:11" ht="38.25" customHeight="1" hidden="1">
      <c r="A50" s="7" t="s">
        <v>142</v>
      </c>
      <c r="B50" s="45"/>
      <c r="C50" s="19"/>
      <c r="D50" s="171"/>
      <c r="E50" s="172"/>
      <c r="F50" s="159"/>
      <c r="G50" s="160"/>
      <c r="H50" s="159"/>
      <c r="I50" s="159"/>
      <c r="J50" s="64"/>
      <c r="K50" s="28"/>
    </row>
    <row r="51" spans="1:11" ht="16.5" customHeight="1" hidden="1">
      <c r="A51" s="74" t="s">
        <v>171</v>
      </c>
      <c r="B51" s="45"/>
      <c r="C51" s="19" t="s">
        <v>43</v>
      </c>
      <c r="D51" s="158"/>
      <c r="E51" s="159"/>
      <c r="F51" s="159"/>
      <c r="G51" s="160"/>
      <c r="H51" s="159"/>
      <c r="I51" s="159"/>
      <c r="J51" s="64"/>
      <c r="K51" s="28"/>
    </row>
    <row r="52" spans="1:11" ht="32.25" customHeight="1">
      <c r="A52" s="279" t="s">
        <v>79</v>
      </c>
      <c r="B52" s="212" t="s">
        <v>15</v>
      </c>
      <c r="C52" s="266" t="s">
        <v>43</v>
      </c>
      <c r="D52" s="184">
        <f aca="true" t="shared" si="3" ref="D52:I52">SUM(D54:D58)</f>
        <v>24696.499999999996</v>
      </c>
      <c r="E52" s="184">
        <f t="shared" si="3"/>
        <v>24696.199999999997</v>
      </c>
      <c r="F52" s="184">
        <f t="shared" si="3"/>
        <v>26439.8</v>
      </c>
      <c r="G52" s="184">
        <f>SUM(G54:G58)</f>
        <v>23077.199999999997</v>
      </c>
      <c r="H52" s="184">
        <f t="shared" si="3"/>
        <v>21467.4</v>
      </c>
      <c r="I52" s="184">
        <f t="shared" si="3"/>
        <v>21220.6</v>
      </c>
      <c r="J52" s="153"/>
      <c r="K52" s="154"/>
    </row>
    <row r="53" spans="1:11" ht="16.5" customHeight="1">
      <c r="A53" s="7"/>
      <c r="B53" s="110" t="s">
        <v>0</v>
      </c>
      <c r="C53" s="111"/>
      <c r="D53" s="185"/>
      <c r="E53" s="186"/>
      <c r="F53" s="173"/>
      <c r="G53" s="174"/>
      <c r="H53" s="186"/>
      <c r="I53" s="186"/>
      <c r="J53" s="112"/>
      <c r="K53" s="113"/>
    </row>
    <row r="54" spans="1:12" ht="105.75" customHeight="1">
      <c r="A54" s="214" t="s">
        <v>80</v>
      </c>
      <c r="B54" s="209" t="s">
        <v>69</v>
      </c>
      <c r="C54" s="264" t="s">
        <v>43</v>
      </c>
      <c r="D54" s="187">
        <v>1083.9</v>
      </c>
      <c r="E54" s="187">
        <v>1083.9</v>
      </c>
      <c r="F54" s="173">
        <v>1381.3</v>
      </c>
      <c r="G54" s="174">
        <f>1000+180</f>
        <v>1180</v>
      </c>
      <c r="H54" s="174">
        <f>931.4+731.6</f>
        <v>1663</v>
      </c>
      <c r="I54" s="174">
        <f>1083.2+108.4</f>
        <v>1191.6000000000001</v>
      </c>
      <c r="J54" s="208" t="s">
        <v>33</v>
      </c>
      <c r="K54" s="114" t="s">
        <v>209</v>
      </c>
      <c r="L54" s="137" t="s">
        <v>221</v>
      </c>
    </row>
    <row r="55" spans="1:12" ht="69" customHeight="1">
      <c r="A55" s="214" t="s">
        <v>81</v>
      </c>
      <c r="B55" s="209" t="s">
        <v>206</v>
      </c>
      <c r="C55" s="264" t="s">
        <v>43</v>
      </c>
      <c r="D55" s="188">
        <v>535</v>
      </c>
      <c r="E55" s="189">
        <v>535</v>
      </c>
      <c r="F55" s="189">
        <v>1791.5</v>
      </c>
      <c r="G55" s="189">
        <v>0</v>
      </c>
      <c r="H55" s="189">
        <v>962</v>
      </c>
      <c r="I55" s="189">
        <v>0</v>
      </c>
      <c r="J55" s="208" t="s">
        <v>33</v>
      </c>
      <c r="K55" s="263" t="s">
        <v>246</v>
      </c>
      <c r="L55" s="135" t="s">
        <v>220</v>
      </c>
    </row>
    <row r="56" spans="1:13" ht="79.5" customHeight="1">
      <c r="A56" s="214" t="s">
        <v>82</v>
      </c>
      <c r="B56" s="114" t="s">
        <v>207</v>
      </c>
      <c r="C56" s="264" t="s">
        <v>43</v>
      </c>
      <c r="D56" s="187">
        <v>2611.5</v>
      </c>
      <c r="E56" s="187">
        <v>2611.5</v>
      </c>
      <c r="F56" s="173">
        <v>0</v>
      </c>
      <c r="G56" s="189">
        <v>0</v>
      </c>
      <c r="H56" s="189">
        <v>0</v>
      </c>
      <c r="I56" s="189">
        <v>0</v>
      </c>
      <c r="J56" s="264" t="s">
        <v>212</v>
      </c>
      <c r="K56" s="265" t="s">
        <v>210</v>
      </c>
      <c r="L56" s="135" t="s">
        <v>217</v>
      </c>
      <c r="M56" s="136"/>
    </row>
    <row r="57" spans="1:12" ht="198.75" customHeight="1">
      <c r="A57" s="214" t="s">
        <v>83</v>
      </c>
      <c r="B57" s="209" t="s">
        <v>208</v>
      </c>
      <c r="C57" s="264" t="s">
        <v>43</v>
      </c>
      <c r="D57" s="187">
        <v>17636.3</v>
      </c>
      <c r="E57" s="187">
        <v>17636.3</v>
      </c>
      <c r="F57" s="173">
        <v>9770.7</v>
      </c>
      <c r="G57" s="189">
        <f>17049.5+1300+125.8</f>
        <v>18475.3</v>
      </c>
      <c r="H57" s="189">
        <f>6553.2+443.2+131</f>
        <v>7127.4</v>
      </c>
      <c r="I57" s="189">
        <f>14630.4+674.1+136.2</f>
        <v>15440.7</v>
      </c>
      <c r="J57" s="208" t="s">
        <v>33</v>
      </c>
      <c r="K57" s="117" t="s">
        <v>219</v>
      </c>
      <c r="L57" t="s">
        <v>218</v>
      </c>
    </row>
    <row r="58" spans="1:12" ht="104.25" customHeight="1">
      <c r="A58" s="215">
        <v>4.5</v>
      </c>
      <c r="B58" s="209" t="s">
        <v>106</v>
      </c>
      <c r="C58" s="264" t="s">
        <v>179</v>
      </c>
      <c r="D58" s="187">
        <v>2829.8</v>
      </c>
      <c r="E58" s="187">
        <v>2829.5</v>
      </c>
      <c r="F58" s="173">
        <v>13496.3</v>
      </c>
      <c r="G58" s="189">
        <f>535.6+1000+1886.3</f>
        <v>3421.8999999999996</v>
      </c>
      <c r="H58" s="189">
        <f>4613.9+3125+3976.1</f>
        <v>11715</v>
      </c>
      <c r="I58" s="189">
        <f>580.1+3250+758.2</f>
        <v>4588.3</v>
      </c>
      <c r="J58" s="208" t="s">
        <v>33</v>
      </c>
      <c r="K58" s="117" t="s">
        <v>211</v>
      </c>
      <c r="L58" t="s">
        <v>228</v>
      </c>
    </row>
    <row r="59" spans="1:11" ht="24.75" customHeight="1">
      <c r="A59" s="280" t="s">
        <v>84</v>
      </c>
      <c r="B59" s="145" t="s">
        <v>17</v>
      </c>
      <c r="C59" s="267" t="s">
        <v>43</v>
      </c>
      <c r="D59" s="190">
        <f aca="true" t="shared" si="4" ref="D59:I59">D61+D62+D63+D64</f>
        <v>5142.200000000001</v>
      </c>
      <c r="E59" s="190">
        <f t="shared" si="4"/>
        <v>5142.200000000001</v>
      </c>
      <c r="F59" s="190">
        <f t="shared" si="4"/>
        <v>5589.1</v>
      </c>
      <c r="G59" s="190">
        <f t="shared" si="4"/>
        <v>6065.4</v>
      </c>
      <c r="H59" s="190">
        <f t="shared" si="4"/>
        <v>6317.7</v>
      </c>
      <c r="I59" s="190">
        <f t="shared" si="4"/>
        <v>6569.700000000001</v>
      </c>
      <c r="J59" s="147"/>
      <c r="K59" s="148"/>
    </row>
    <row r="60" spans="1:11" ht="12.75">
      <c r="A60" s="118"/>
      <c r="B60" s="127" t="s">
        <v>0</v>
      </c>
      <c r="C60" s="171"/>
      <c r="D60" s="191"/>
      <c r="E60" s="191"/>
      <c r="F60" s="192"/>
      <c r="G60" s="193"/>
      <c r="H60" s="191"/>
      <c r="I60" s="191"/>
      <c r="J60" s="120"/>
      <c r="K60" s="129"/>
    </row>
    <row r="61" spans="1:11" ht="40.5" customHeight="1">
      <c r="A61" s="216" t="s">
        <v>85</v>
      </c>
      <c r="B61" s="210" t="s">
        <v>188</v>
      </c>
      <c r="C61" s="171" t="s">
        <v>43</v>
      </c>
      <c r="D61" s="158">
        <v>5046.6</v>
      </c>
      <c r="E61" s="159">
        <v>5046.6</v>
      </c>
      <c r="F61" s="159">
        <v>5460.5</v>
      </c>
      <c r="G61" s="160">
        <v>5934.8</v>
      </c>
      <c r="H61" s="159">
        <v>6181.7</v>
      </c>
      <c r="I61" s="159">
        <v>6428.3</v>
      </c>
      <c r="J61" s="172" t="s">
        <v>33</v>
      </c>
      <c r="K61" s="122" t="s">
        <v>189</v>
      </c>
    </row>
    <row r="62" spans="1:11" ht="94.5" customHeight="1">
      <c r="A62" s="216" t="s">
        <v>232</v>
      </c>
      <c r="B62" s="211" t="s">
        <v>148</v>
      </c>
      <c r="C62" s="171" t="s">
        <v>43</v>
      </c>
      <c r="D62" s="172">
        <v>87.8</v>
      </c>
      <c r="E62" s="172">
        <v>87.8</v>
      </c>
      <c r="F62" s="159">
        <v>114</v>
      </c>
      <c r="G62" s="160">
        <v>115.2</v>
      </c>
      <c r="H62" s="159">
        <v>120</v>
      </c>
      <c r="I62" s="159">
        <v>124.8</v>
      </c>
      <c r="J62" s="172" t="s">
        <v>33</v>
      </c>
      <c r="K62" s="122" t="s">
        <v>149</v>
      </c>
    </row>
    <row r="63" spans="1:11" ht="259.5" customHeight="1">
      <c r="A63" s="216" t="s">
        <v>233</v>
      </c>
      <c r="B63" s="132" t="s">
        <v>190</v>
      </c>
      <c r="C63" s="119" t="s">
        <v>43</v>
      </c>
      <c r="D63" s="159">
        <v>2.6</v>
      </c>
      <c r="E63" s="159">
        <v>2.6</v>
      </c>
      <c r="F63" s="159">
        <v>7.3</v>
      </c>
      <c r="G63" s="160">
        <v>7.7</v>
      </c>
      <c r="H63" s="159">
        <v>8</v>
      </c>
      <c r="I63" s="159">
        <v>8.3</v>
      </c>
      <c r="J63" s="208" t="s">
        <v>33</v>
      </c>
      <c r="K63" s="131" t="s">
        <v>193</v>
      </c>
    </row>
    <row r="64" spans="1:11" ht="96" customHeight="1">
      <c r="A64" s="216" t="s">
        <v>234</v>
      </c>
      <c r="B64" s="132" t="s">
        <v>191</v>
      </c>
      <c r="C64" s="119" t="s">
        <v>179</v>
      </c>
      <c r="D64" s="159">
        <v>5.2</v>
      </c>
      <c r="E64" s="159">
        <v>5.2</v>
      </c>
      <c r="F64" s="159">
        <v>7.3</v>
      </c>
      <c r="G64" s="160">
        <v>7.7</v>
      </c>
      <c r="H64" s="159">
        <v>8</v>
      </c>
      <c r="I64" s="159">
        <v>8.3</v>
      </c>
      <c r="J64" s="208" t="s">
        <v>33</v>
      </c>
      <c r="K64" s="133" t="s">
        <v>192</v>
      </c>
    </row>
    <row r="65" spans="1:11" ht="45" customHeight="1">
      <c r="A65" s="281" t="s">
        <v>86</v>
      </c>
      <c r="B65" s="134" t="s">
        <v>21</v>
      </c>
      <c r="C65" s="119" t="s">
        <v>43</v>
      </c>
      <c r="D65" s="194">
        <f aca="true" t="shared" si="5" ref="D65:I65">D67</f>
        <v>4325.6</v>
      </c>
      <c r="E65" s="194">
        <f t="shared" si="5"/>
        <v>4325.6</v>
      </c>
      <c r="F65" s="194">
        <f t="shared" si="5"/>
        <v>5472.5</v>
      </c>
      <c r="G65" s="194">
        <f t="shared" si="5"/>
        <v>6500</v>
      </c>
      <c r="H65" s="194">
        <f t="shared" si="5"/>
        <v>6249.6</v>
      </c>
      <c r="I65" s="194">
        <f t="shared" si="5"/>
        <v>6498.9</v>
      </c>
      <c r="J65" s="208" t="s">
        <v>33</v>
      </c>
      <c r="K65" s="129"/>
    </row>
    <row r="66" spans="1:11" ht="20.25" customHeight="1">
      <c r="A66" s="118"/>
      <c r="B66" s="127" t="s">
        <v>0</v>
      </c>
      <c r="C66" s="119"/>
      <c r="D66" s="195"/>
      <c r="E66" s="195"/>
      <c r="F66" s="194"/>
      <c r="G66" s="196"/>
      <c r="H66" s="195"/>
      <c r="I66" s="195"/>
      <c r="J66" s="120"/>
      <c r="K66" s="129"/>
    </row>
    <row r="67" spans="1:11" ht="102" customHeight="1">
      <c r="A67" s="216" t="s">
        <v>87</v>
      </c>
      <c r="B67" s="210" t="s">
        <v>22</v>
      </c>
      <c r="C67" s="119" t="s">
        <v>43</v>
      </c>
      <c r="D67" s="159">
        <v>4325.6</v>
      </c>
      <c r="E67" s="159">
        <v>4325.6</v>
      </c>
      <c r="F67" s="159">
        <v>5472.5</v>
      </c>
      <c r="G67" s="160">
        <v>6500</v>
      </c>
      <c r="H67" s="159">
        <v>6249.6</v>
      </c>
      <c r="I67" s="159">
        <v>6498.9</v>
      </c>
      <c r="J67" s="172" t="s">
        <v>33</v>
      </c>
      <c r="K67" s="123" t="s">
        <v>194</v>
      </c>
    </row>
    <row r="68" spans="1:11" ht="61.5" customHeight="1">
      <c r="A68" s="269" t="s">
        <v>249</v>
      </c>
      <c r="B68" s="210" t="s">
        <v>247</v>
      </c>
      <c r="C68" s="119" t="s">
        <v>43</v>
      </c>
      <c r="D68" s="159">
        <v>0</v>
      </c>
      <c r="E68" s="159">
        <v>0</v>
      </c>
      <c r="F68" s="159">
        <v>0</v>
      </c>
      <c r="G68" s="160">
        <v>500</v>
      </c>
      <c r="H68" s="159">
        <v>1000</v>
      </c>
      <c r="I68" s="159">
        <v>0</v>
      </c>
      <c r="J68" s="172" t="s">
        <v>33</v>
      </c>
      <c r="K68" s="268" t="s">
        <v>248</v>
      </c>
    </row>
    <row r="69" spans="1:11" ht="27" customHeight="1">
      <c r="A69" s="280" t="s">
        <v>90</v>
      </c>
      <c r="B69" s="155" t="s">
        <v>24</v>
      </c>
      <c r="C69" s="146" t="s">
        <v>43</v>
      </c>
      <c r="D69" s="176">
        <f aca="true" t="shared" si="6" ref="D69:I69">D71+D73+D74+D75+D72</f>
        <v>1719.8000000000002</v>
      </c>
      <c r="E69" s="176">
        <f t="shared" si="6"/>
        <v>1719.8000000000002</v>
      </c>
      <c r="F69" s="176">
        <f t="shared" si="6"/>
        <v>1612</v>
      </c>
      <c r="G69" s="176">
        <f t="shared" si="6"/>
        <v>1691.8</v>
      </c>
      <c r="H69" s="176">
        <f t="shared" si="6"/>
        <v>1762.2</v>
      </c>
      <c r="I69" s="176">
        <f t="shared" si="6"/>
        <v>1832.6</v>
      </c>
      <c r="J69" s="147"/>
      <c r="K69" s="148"/>
    </row>
    <row r="70" spans="1:11" ht="19.5" customHeight="1">
      <c r="A70" s="118"/>
      <c r="B70" s="127" t="s">
        <v>0</v>
      </c>
      <c r="C70" s="119"/>
      <c r="D70" s="195"/>
      <c r="E70" s="195"/>
      <c r="F70" s="194"/>
      <c r="G70" s="196"/>
      <c r="H70" s="195"/>
      <c r="I70" s="195"/>
      <c r="J70" s="120"/>
      <c r="K70" s="129"/>
    </row>
    <row r="71" spans="1:11" ht="86.25" customHeight="1">
      <c r="A71" s="216" t="s">
        <v>91</v>
      </c>
      <c r="B71" s="123" t="s">
        <v>198</v>
      </c>
      <c r="C71" s="119" t="s">
        <v>43</v>
      </c>
      <c r="D71" s="160">
        <v>296.6</v>
      </c>
      <c r="E71" s="160">
        <v>296.6</v>
      </c>
      <c r="F71" s="160">
        <v>320.9</v>
      </c>
      <c r="G71" s="160">
        <v>336.8</v>
      </c>
      <c r="H71" s="160">
        <v>350.8</v>
      </c>
      <c r="I71" s="160">
        <v>364.8</v>
      </c>
      <c r="J71" s="172" t="s">
        <v>33</v>
      </c>
      <c r="K71" s="286" t="s">
        <v>200</v>
      </c>
    </row>
    <row r="72" spans="1:11" ht="135.75" customHeight="1">
      <c r="A72" s="216" t="s">
        <v>92</v>
      </c>
      <c r="B72" s="123" t="s">
        <v>199</v>
      </c>
      <c r="C72" s="119" t="s">
        <v>179</v>
      </c>
      <c r="D72" s="160">
        <v>1020.5</v>
      </c>
      <c r="E72" s="160">
        <v>1020.5</v>
      </c>
      <c r="F72" s="160">
        <v>1104.1</v>
      </c>
      <c r="G72" s="160">
        <v>1158.8</v>
      </c>
      <c r="H72" s="160">
        <v>1207</v>
      </c>
      <c r="I72" s="160">
        <v>1255.2</v>
      </c>
      <c r="J72" s="172" t="s">
        <v>33</v>
      </c>
      <c r="K72" s="286" t="s">
        <v>201</v>
      </c>
    </row>
    <row r="73" spans="1:11" ht="52.5" customHeight="1">
      <c r="A73" s="216" t="s">
        <v>235</v>
      </c>
      <c r="B73" s="82" t="s">
        <v>243</v>
      </c>
      <c r="C73" s="119" t="s">
        <v>43</v>
      </c>
      <c r="D73" s="159">
        <v>337.8</v>
      </c>
      <c r="E73" s="159">
        <v>337.8</v>
      </c>
      <c r="F73" s="159">
        <v>187</v>
      </c>
      <c r="G73" s="160">
        <v>196.2</v>
      </c>
      <c r="H73" s="159">
        <v>204.4</v>
      </c>
      <c r="I73" s="159">
        <v>212.6</v>
      </c>
      <c r="J73" s="171" t="s">
        <v>212</v>
      </c>
      <c r="K73" s="286" t="s">
        <v>35</v>
      </c>
    </row>
    <row r="74" spans="1:11" ht="52.5" customHeight="1">
      <c r="A74" s="216" t="s">
        <v>236</v>
      </c>
      <c r="B74" s="130" t="s">
        <v>204</v>
      </c>
      <c r="C74" s="119" t="s">
        <v>43</v>
      </c>
      <c r="D74" s="172">
        <v>64.9</v>
      </c>
      <c r="E74" s="172">
        <v>64.9</v>
      </c>
      <c r="F74" s="159">
        <v>0</v>
      </c>
      <c r="G74" s="160">
        <v>0</v>
      </c>
      <c r="H74" s="159">
        <v>0</v>
      </c>
      <c r="I74" s="159">
        <v>0</v>
      </c>
      <c r="J74" s="171" t="s">
        <v>212</v>
      </c>
      <c r="K74" s="286" t="s">
        <v>35</v>
      </c>
    </row>
    <row r="75" spans="1:11" ht="12.75" hidden="1">
      <c r="A75" s="7" t="s">
        <v>133</v>
      </c>
      <c r="B75" s="43"/>
      <c r="C75" s="35" t="s">
        <v>43</v>
      </c>
      <c r="D75" s="172">
        <v>0</v>
      </c>
      <c r="E75" s="172">
        <v>0</v>
      </c>
      <c r="F75" s="159">
        <v>0</v>
      </c>
      <c r="G75" s="160">
        <v>0</v>
      </c>
      <c r="H75" s="159">
        <v>0</v>
      </c>
      <c r="I75" s="159"/>
      <c r="J75" s="35"/>
      <c r="K75" s="28"/>
    </row>
    <row r="76" spans="1:11" ht="16.5" customHeight="1" hidden="1">
      <c r="A76" s="103" t="s">
        <v>95</v>
      </c>
      <c r="B76" s="104"/>
      <c r="C76" s="102" t="s">
        <v>43</v>
      </c>
      <c r="D76" s="197"/>
      <c r="E76" s="197"/>
      <c r="F76" s="197"/>
      <c r="G76" s="198"/>
      <c r="H76" s="198"/>
      <c r="I76" s="198"/>
      <c r="J76" s="102"/>
      <c r="K76" s="105"/>
    </row>
    <row r="77" spans="1:11" ht="15" customHeight="1" hidden="1">
      <c r="A77" s="98"/>
      <c r="B77" s="96" t="s">
        <v>0</v>
      </c>
      <c r="C77" s="95"/>
      <c r="D77" s="199"/>
      <c r="E77" s="199"/>
      <c r="F77" s="199"/>
      <c r="G77" s="200"/>
      <c r="H77" s="201"/>
      <c r="I77" s="201"/>
      <c r="J77" s="95"/>
      <c r="K77" s="94"/>
    </row>
    <row r="78" spans="1:9" ht="29.25" customHeight="1" hidden="1">
      <c r="A78" s="98" t="s">
        <v>96</v>
      </c>
      <c r="D78" s="202"/>
      <c r="E78" s="202"/>
      <c r="F78" s="202"/>
      <c r="G78" s="202"/>
      <c r="H78" s="202"/>
      <c r="I78" s="202"/>
    </row>
    <row r="79" spans="1:11" ht="31.5" customHeight="1">
      <c r="A79" s="282">
        <v>8</v>
      </c>
      <c r="B79" s="283" t="s">
        <v>115</v>
      </c>
      <c r="C79" s="146"/>
      <c r="D79" s="203">
        <f aca="true" t="shared" si="7" ref="D79:I79">D81</f>
        <v>361</v>
      </c>
      <c r="E79" s="203">
        <f t="shared" si="7"/>
        <v>361</v>
      </c>
      <c r="F79" s="203">
        <f t="shared" si="7"/>
        <v>263.8</v>
      </c>
      <c r="G79" s="204">
        <f t="shared" si="7"/>
        <v>768</v>
      </c>
      <c r="H79" s="204">
        <f t="shared" si="7"/>
        <v>799.9</v>
      </c>
      <c r="I79" s="204">
        <f t="shared" si="7"/>
        <v>831.9</v>
      </c>
      <c r="J79" s="147"/>
      <c r="K79" s="157"/>
    </row>
    <row r="80" spans="1:11" ht="15.75" customHeight="1">
      <c r="A80" s="214"/>
      <c r="B80" s="127" t="s">
        <v>0</v>
      </c>
      <c r="C80" s="119"/>
      <c r="D80" s="81"/>
      <c r="E80" s="81"/>
      <c r="F80" s="81"/>
      <c r="G80" s="80"/>
      <c r="H80" s="81"/>
      <c r="I80" s="81"/>
      <c r="J80" s="120"/>
      <c r="K80" s="123"/>
    </row>
    <row r="81" spans="1:11" ht="39.75" customHeight="1">
      <c r="A81" s="218" t="s">
        <v>94</v>
      </c>
      <c r="B81" s="268" t="s">
        <v>116</v>
      </c>
      <c r="C81" s="171" t="s">
        <v>43</v>
      </c>
      <c r="D81" s="284">
        <v>361</v>
      </c>
      <c r="E81" s="284">
        <v>361</v>
      </c>
      <c r="F81" s="284">
        <v>263.8</v>
      </c>
      <c r="G81" s="285">
        <v>768</v>
      </c>
      <c r="H81" s="284">
        <v>799.9</v>
      </c>
      <c r="I81" s="284">
        <v>831.9</v>
      </c>
      <c r="J81" s="172" t="s">
        <v>33</v>
      </c>
      <c r="K81" s="286" t="s">
        <v>202</v>
      </c>
    </row>
    <row r="82" spans="2:11" ht="28.5" customHeight="1">
      <c r="B82" s="1"/>
      <c r="C82" s="1"/>
      <c r="D82" s="85"/>
      <c r="E82" s="85"/>
      <c r="F82" s="86"/>
      <c r="G82" s="86"/>
      <c r="H82" s="86"/>
      <c r="I82" s="86"/>
      <c r="J82" s="1"/>
      <c r="K82" s="1"/>
    </row>
    <row r="83" spans="2:11" ht="12.75" hidden="1">
      <c r="B83" s="1" t="s">
        <v>160</v>
      </c>
      <c r="C83" s="1"/>
      <c r="D83" s="85">
        <f>D19-D30+0.6</f>
        <v>-3151.0999999999826</v>
      </c>
      <c r="E83" s="85">
        <f>E19-E30</f>
        <v>-3072</v>
      </c>
      <c r="F83" s="86">
        <f>F19-F30</f>
        <v>-1509.3000000000175</v>
      </c>
      <c r="G83" s="86">
        <f>G19-G30</f>
        <v>-202.1999999999971</v>
      </c>
      <c r="H83" s="86">
        <f>H19-H30</f>
        <v>2973.9999999999854</v>
      </c>
      <c r="I83" s="86"/>
      <c r="J83" s="1"/>
      <c r="K83" s="1"/>
    </row>
    <row r="84" spans="2:11" ht="12.75" hidden="1">
      <c r="B84" s="1"/>
      <c r="C84" s="1"/>
      <c r="D84" s="86"/>
      <c r="E84" s="86"/>
      <c r="F84" s="86"/>
      <c r="G84" s="86"/>
      <c r="H84" s="86"/>
      <c r="I84" s="86"/>
      <c r="J84" s="1"/>
      <c r="K84" s="1"/>
    </row>
    <row r="85" spans="2:11" ht="15">
      <c r="B85" s="97" t="s">
        <v>195</v>
      </c>
      <c r="C85" s="1"/>
      <c r="D85" s="86"/>
      <c r="E85" s="86"/>
      <c r="F85" s="86"/>
      <c r="G85" s="86"/>
      <c r="H85" s="250" t="s">
        <v>196</v>
      </c>
      <c r="I85" s="250"/>
      <c r="J85" s="250"/>
      <c r="K85" s="1"/>
    </row>
    <row r="86" spans="2:11" ht="15">
      <c r="B86" s="97" t="s">
        <v>197</v>
      </c>
      <c r="C86" s="1"/>
      <c r="D86" s="86"/>
      <c r="E86" s="86"/>
      <c r="F86" s="86"/>
      <c r="G86" s="86"/>
      <c r="H86" s="86"/>
      <c r="I86" s="86"/>
      <c r="J86" s="1"/>
      <c r="K86" s="1"/>
    </row>
    <row r="87" spans="2:11" ht="12.75">
      <c r="B87" s="1"/>
      <c r="C87" s="1"/>
      <c r="D87" s="86"/>
      <c r="E87" s="86"/>
      <c r="F87" s="86"/>
      <c r="G87" s="86"/>
      <c r="H87" s="86"/>
      <c r="I87" s="86"/>
      <c r="J87" s="1"/>
      <c r="K87" s="1"/>
    </row>
    <row r="88" spans="2:11" ht="12.75">
      <c r="B88" s="1"/>
      <c r="C88" s="1"/>
      <c r="D88" s="86"/>
      <c r="E88" s="86"/>
      <c r="F88" s="86"/>
      <c r="G88" s="86"/>
      <c r="H88" s="86"/>
      <c r="I88" s="86"/>
      <c r="J88" s="1"/>
      <c r="K88" s="1"/>
    </row>
    <row r="89" spans="2:11" ht="12.75">
      <c r="B89" s="63"/>
      <c r="C89" s="1"/>
      <c r="D89" s="86"/>
      <c r="E89" s="86"/>
      <c r="F89" s="86"/>
      <c r="G89" s="86"/>
      <c r="H89" s="86"/>
      <c r="I89" s="86"/>
      <c r="J89" s="1"/>
      <c r="K89" s="1"/>
    </row>
    <row r="90" spans="2:11" ht="12.75">
      <c r="B90" s="1"/>
      <c r="C90" s="1"/>
      <c r="D90" s="86"/>
      <c r="E90" s="86"/>
      <c r="F90" s="86"/>
      <c r="G90" s="86"/>
      <c r="H90" s="86"/>
      <c r="I90" s="86"/>
      <c r="J90" s="1"/>
      <c r="K90" s="1"/>
    </row>
    <row r="91" spans="2:11" ht="12.75">
      <c r="B91" s="1"/>
      <c r="C91" s="1"/>
      <c r="D91" s="86"/>
      <c r="E91" s="86"/>
      <c r="F91" s="86"/>
      <c r="G91" s="86"/>
      <c r="H91" s="86"/>
      <c r="I91" s="86"/>
      <c r="J91" s="1"/>
      <c r="K91" s="1"/>
    </row>
    <row r="92" spans="2:11" ht="12.75">
      <c r="B92" s="1"/>
      <c r="C92" s="1"/>
      <c r="D92" s="86"/>
      <c r="E92" s="86"/>
      <c r="F92" s="86"/>
      <c r="G92" s="86"/>
      <c r="H92" s="86"/>
      <c r="I92" s="86"/>
      <c r="J92" s="1"/>
      <c r="K92" s="1"/>
    </row>
    <row r="93" spans="2:11" ht="12.75">
      <c r="B93" s="1"/>
      <c r="C93" s="1"/>
      <c r="D93" s="86"/>
      <c r="E93" s="86"/>
      <c r="F93" s="86"/>
      <c r="G93" s="86"/>
      <c r="H93" s="86"/>
      <c r="I93" s="86"/>
      <c r="J93" s="1"/>
      <c r="K93" s="1"/>
    </row>
    <row r="94" spans="2:11" ht="12.75">
      <c r="B94" s="1"/>
      <c r="C94" s="1"/>
      <c r="D94" s="86"/>
      <c r="E94" s="86"/>
      <c r="F94" s="86"/>
      <c r="G94" s="86"/>
      <c r="H94" s="86"/>
      <c r="I94" s="86"/>
      <c r="J94" s="1"/>
      <c r="K94" s="1"/>
    </row>
    <row r="95" spans="2:11" ht="12.75">
      <c r="B95" s="1"/>
      <c r="C95" s="1"/>
      <c r="D95" s="86"/>
      <c r="E95" s="86"/>
      <c r="F95" s="86"/>
      <c r="G95" s="86"/>
      <c r="H95" s="86"/>
      <c r="I95" s="86"/>
      <c r="J95" s="1"/>
      <c r="K95" s="1"/>
    </row>
    <row r="96" spans="2:11" ht="12.75">
      <c r="B96" s="1"/>
      <c r="C96" s="1"/>
      <c r="D96" s="86"/>
      <c r="E96" s="86"/>
      <c r="F96" s="86"/>
      <c r="G96" s="86"/>
      <c r="H96" s="86"/>
      <c r="I96" s="86"/>
      <c r="J96" s="1"/>
      <c r="K96" s="1"/>
    </row>
    <row r="97" spans="2:11" ht="12.75">
      <c r="B97" s="1"/>
      <c r="C97" s="1"/>
      <c r="D97" s="86"/>
      <c r="E97" s="86"/>
      <c r="F97" s="86"/>
      <c r="G97" s="86"/>
      <c r="H97" s="86"/>
      <c r="I97" s="86"/>
      <c r="J97" s="1"/>
      <c r="K97" s="1"/>
    </row>
    <row r="98" spans="2:11" ht="12.75">
      <c r="B98" s="1"/>
      <c r="C98" s="1"/>
      <c r="D98" s="86"/>
      <c r="E98" s="86"/>
      <c r="F98" s="86"/>
      <c r="G98" s="86"/>
      <c r="H98" s="86"/>
      <c r="I98" s="86"/>
      <c r="J98" s="1"/>
      <c r="K98" s="1"/>
    </row>
    <row r="99" spans="2:11" ht="12.75">
      <c r="B99" s="1"/>
      <c r="C99" s="1"/>
      <c r="D99" s="86"/>
      <c r="E99" s="86"/>
      <c r="F99" s="86"/>
      <c r="G99" s="86"/>
      <c r="H99" s="86"/>
      <c r="I99" s="86"/>
      <c r="J99" s="1"/>
      <c r="K99" s="1"/>
    </row>
    <row r="100" spans="2:11" ht="12.75">
      <c r="B100" s="1"/>
      <c r="C100" s="1"/>
      <c r="D100" s="86"/>
      <c r="E100" s="86"/>
      <c r="F100" s="86"/>
      <c r="G100" s="86"/>
      <c r="H100" s="86"/>
      <c r="I100" s="86"/>
      <c r="J100" s="1"/>
      <c r="K100" s="1"/>
    </row>
    <row r="101" spans="2:11" ht="12.75">
      <c r="B101" s="1"/>
      <c r="C101" s="1"/>
      <c r="D101" s="86"/>
      <c r="E101" s="86"/>
      <c r="F101" s="86"/>
      <c r="G101" s="86"/>
      <c r="H101" s="86"/>
      <c r="I101" s="86"/>
      <c r="J101" s="1"/>
      <c r="K101" s="1"/>
    </row>
    <row r="102" spans="2:11" ht="12.75">
      <c r="B102" s="1"/>
      <c r="C102" s="1"/>
      <c r="D102" s="86"/>
      <c r="E102" s="86"/>
      <c r="F102" s="86"/>
      <c r="G102" s="86"/>
      <c r="H102" s="86"/>
      <c r="I102" s="86"/>
      <c r="J102" s="1"/>
      <c r="K102" s="1"/>
    </row>
    <row r="103" spans="2:11" ht="12.75">
      <c r="B103" s="1"/>
      <c r="C103" s="1"/>
      <c r="D103" s="86"/>
      <c r="E103" s="86"/>
      <c r="F103" s="86"/>
      <c r="G103" s="86"/>
      <c r="H103" s="86"/>
      <c r="I103" s="86"/>
      <c r="J103" s="1"/>
      <c r="K103" s="1"/>
    </row>
    <row r="104" spans="2:11" ht="12.75">
      <c r="B104" s="1"/>
      <c r="C104" s="1"/>
      <c r="D104" s="86"/>
      <c r="E104" s="86"/>
      <c r="F104" s="86"/>
      <c r="G104" s="86"/>
      <c r="H104" s="86"/>
      <c r="I104" s="86"/>
      <c r="J104" s="1"/>
      <c r="K104" s="1"/>
    </row>
    <row r="105" spans="2:11" ht="12.75">
      <c r="B105" s="1"/>
      <c r="C105" s="1"/>
      <c r="D105" s="86"/>
      <c r="E105" s="86"/>
      <c r="F105" s="86"/>
      <c r="G105" s="86"/>
      <c r="H105" s="86"/>
      <c r="I105" s="86"/>
      <c r="J105" s="1"/>
      <c r="K105" s="1"/>
    </row>
    <row r="106" spans="2:11" ht="12.75">
      <c r="B106" s="1"/>
      <c r="C106" s="1"/>
      <c r="D106" s="86"/>
      <c r="E106" s="86"/>
      <c r="F106" s="86"/>
      <c r="G106" s="86"/>
      <c r="H106" s="86"/>
      <c r="I106" s="86"/>
      <c r="J106" s="1"/>
      <c r="K106" s="1"/>
    </row>
    <row r="107" spans="2:11" ht="12.75">
      <c r="B107" s="1"/>
      <c r="C107" s="1"/>
      <c r="D107" s="86"/>
      <c r="E107" s="86"/>
      <c r="F107" s="86"/>
      <c r="G107" s="86"/>
      <c r="H107" s="86"/>
      <c r="I107" s="86"/>
      <c r="J107" s="1"/>
      <c r="K107" s="1"/>
    </row>
    <row r="108" spans="2:11" ht="12.75">
      <c r="B108" s="1"/>
      <c r="C108" s="1"/>
      <c r="D108" s="86"/>
      <c r="E108" s="86"/>
      <c r="F108" s="86"/>
      <c r="G108" s="86"/>
      <c r="H108" s="86"/>
      <c r="I108" s="86"/>
      <c r="J108" s="1"/>
      <c r="K108" s="1"/>
    </row>
    <row r="109" spans="2:11" ht="12.75">
      <c r="B109" s="1"/>
      <c r="C109" s="1"/>
      <c r="D109" s="86"/>
      <c r="E109" s="86"/>
      <c r="F109" s="86"/>
      <c r="G109" s="86"/>
      <c r="H109" s="86"/>
      <c r="I109" s="86"/>
      <c r="J109" s="1"/>
      <c r="K109" s="1"/>
    </row>
    <row r="110" spans="2:11" ht="12.75">
      <c r="B110" s="1"/>
      <c r="C110" s="1"/>
      <c r="D110" s="86"/>
      <c r="E110" s="86"/>
      <c r="F110" s="86"/>
      <c r="G110" s="86"/>
      <c r="H110" s="86"/>
      <c r="I110" s="86"/>
      <c r="J110" s="1"/>
      <c r="K110" s="1"/>
    </row>
    <row r="111" spans="2:11" ht="12.75">
      <c r="B111" s="1"/>
      <c r="C111" s="1"/>
      <c r="D111" s="86"/>
      <c r="E111" s="86"/>
      <c r="F111" s="86"/>
      <c r="G111" s="86"/>
      <c r="H111" s="86"/>
      <c r="I111" s="86"/>
      <c r="J111" s="1"/>
      <c r="K111" s="1"/>
    </row>
    <row r="112" spans="2:11" ht="12.75">
      <c r="B112" s="1"/>
      <c r="C112" s="1"/>
      <c r="D112" s="86"/>
      <c r="E112" s="86"/>
      <c r="F112" s="86"/>
      <c r="G112" s="86"/>
      <c r="H112" s="86"/>
      <c r="I112" s="86"/>
      <c r="J112" s="1"/>
      <c r="K112" s="1"/>
    </row>
    <row r="113" spans="2:11" ht="12.75">
      <c r="B113" s="1"/>
      <c r="C113" s="1"/>
      <c r="D113" s="86"/>
      <c r="E113" s="86"/>
      <c r="F113" s="86"/>
      <c r="G113" s="86"/>
      <c r="H113" s="86"/>
      <c r="I113" s="86"/>
      <c r="J113" s="1"/>
      <c r="K113" s="1"/>
    </row>
    <row r="114" spans="2:11" ht="12.75">
      <c r="B114" s="1"/>
      <c r="C114" s="1"/>
      <c r="D114" s="86"/>
      <c r="E114" s="86"/>
      <c r="F114" s="86"/>
      <c r="G114" s="86"/>
      <c r="H114" s="86"/>
      <c r="I114" s="86"/>
      <c r="J114" s="1"/>
      <c r="K114" s="1"/>
    </row>
    <row r="115" spans="2:11" ht="12.75">
      <c r="B115" s="1"/>
      <c r="C115" s="1"/>
      <c r="D115" s="86"/>
      <c r="E115" s="86"/>
      <c r="F115" s="86"/>
      <c r="G115" s="86"/>
      <c r="H115" s="86"/>
      <c r="I115" s="86"/>
      <c r="J115" s="1"/>
      <c r="K115" s="1"/>
    </row>
    <row r="116" spans="2:11" ht="12.75">
      <c r="B116" s="1"/>
      <c r="C116" s="1"/>
      <c r="D116" s="86"/>
      <c r="E116" s="86"/>
      <c r="F116" s="86"/>
      <c r="G116" s="86"/>
      <c r="H116" s="86"/>
      <c r="I116" s="86"/>
      <c r="J116" s="1"/>
      <c r="K116" s="1"/>
    </row>
    <row r="117" spans="2:11" ht="12.75">
      <c r="B117" s="1"/>
      <c r="C117" s="1"/>
      <c r="D117" s="86"/>
      <c r="E117" s="86"/>
      <c r="F117" s="86"/>
      <c r="G117" s="86"/>
      <c r="H117" s="86"/>
      <c r="I117" s="86"/>
      <c r="J117" s="1"/>
      <c r="K117" s="1"/>
    </row>
    <row r="118" spans="2:11" ht="12.75">
      <c r="B118" s="1"/>
      <c r="C118" s="1"/>
      <c r="D118" s="86"/>
      <c r="E118" s="86"/>
      <c r="F118" s="86"/>
      <c r="G118" s="86"/>
      <c r="H118" s="86"/>
      <c r="I118" s="86"/>
      <c r="J118" s="1"/>
      <c r="K118" s="1"/>
    </row>
    <row r="119" spans="2:11" ht="12.75">
      <c r="B119" s="1"/>
      <c r="C119" s="1"/>
      <c r="D119" s="86"/>
      <c r="E119" s="86"/>
      <c r="F119" s="86"/>
      <c r="G119" s="86"/>
      <c r="H119" s="86"/>
      <c r="I119" s="86"/>
      <c r="J119" s="1"/>
      <c r="K119" s="1"/>
    </row>
    <row r="120" spans="2:11" ht="12.75">
      <c r="B120" s="1"/>
      <c r="C120" s="1"/>
      <c r="D120" s="86"/>
      <c r="E120" s="86"/>
      <c r="F120" s="86"/>
      <c r="G120" s="86"/>
      <c r="H120" s="86"/>
      <c r="I120" s="86"/>
      <c r="J120" s="1"/>
      <c r="K120" s="1"/>
    </row>
    <row r="121" spans="2:11" ht="12.75">
      <c r="B121" s="1"/>
      <c r="C121" s="1"/>
      <c r="D121" s="86"/>
      <c r="E121" s="86"/>
      <c r="F121" s="86"/>
      <c r="G121" s="86"/>
      <c r="H121" s="86"/>
      <c r="I121" s="86"/>
      <c r="J121" s="1"/>
      <c r="K121" s="1"/>
    </row>
    <row r="122" spans="2:11" ht="12.75">
      <c r="B122" s="1"/>
      <c r="C122" s="1"/>
      <c r="D122" s="86"/>
      <c r="E122" s="86"/>
      <c r="F122" s="86"/>
      <c r="G122" s="86"/>
      <c r="H122" s="86"/>
      <c r="I122" s="86"/>
      <c r="J122" s="1"/>
      <c r="K122" s="1"/>
    </row>
    <row r="123" spans="2:11" ht="12.75">
      <c r="B123" s="1"/>
      <c r="C123" s="1"/>
      <c r="D123" s="86"/>
      <c r="E123" s="86"/>
      <c r="F123" s="86"/>
      <c r="G123" s="86"/>
      <c r="H123" s="86"/>
      <c r="I123" s="86"/>
      <c r="J123" s="1"/>
      <c r="K123" s="1"/>
    </row>
    <row r="124" spans="2:11" ht="12.75">
      <c r="B124" s="1"/>
      <c r="C124" s="1"/>
      <c r="D124" s="86"/>
      <c r="E124" s="86"/>
      <c r="F124" s="86"/>
      <c r="G124" s="86"/>
      <c r="H124" s="86"/>
      <c r="I124" s="86"/>
      <c r="J124" s="1"/>
      <c r="K124" s="1"/>
    </row>
    <row r="125" spans="2:11" ht="12.75">
      <c r="B125" s="1"/>
      <c r="C125" s="1"/>
      <c r="D125" s="86"/>
      <c r="E125" s="86"/>
      <c r="F125" s="86"/>
      <c r="G125" s="86"/>
      <c r="H125" s="86"/>
      <c r="I125" s="86"/>
      <c r="J125" s="1"/>
      <c r="K125" s="1"/>
    </row>
    <row r="126" spans="2:11" ht="12.75">
      <c r="B126" s="1"/>
      <c r="C126" s="1"/>
      <c r="D126" s="86"/>
      <c r="E126" s="86"/>
      <c r="F126" s="86"/>
      <c r="G126" s="86"/>
      <c r="H126" s="86"/>
      <c r="I126" s="86"/>
      <c r="J126" s="1"/>
      <c r="K126" s="1"/>
    </row>
    <row r="127" spans="2:11" ht="12.75">
      <c r="B127" s="1"/>
      <c r="C127" s="1"/>
      <c r="D127" s="86"/>
      <c r="E127" s="86"/>
      <c r="F127" s="86"/>
      <c r="G127" s="86"/>
      <c r="H127" s="86"/>
      <c r="I127" s="86"/>
      <c r="J127" s="1"/>
      <c r="K127" s="1"/>
    </row>
    <row r="128" spans="2:11" ht="12.75">
      <c r="B128" s="1"/>
      <c r="C128" s="1"/>
      <c r="D128" s="86"/>
      <c r="E128" s="86"/>
      <c r="F128" s="86"/>
      <c r="G128" s="86"/>
      <c r="H128" s="86"/>
      <c r="I128" s="86"/>
      <c r="J128" s="1"/>
      <c r="K128" s="1"/>
    </row>
    <row r="129" spans="2:11" ht="12.75">
      <c r="B129" s="1"/>
      <c r="C129" s="1"/>
      <c r="D129" s="86"/>
      <c r="E129" s="86"/>
      <c r="F129" s="86"/>
      <c r="G129" s="86"/>
      <c r="H129" s="86"/>
      <c r="I129" s="86"/>
      <c r="J129" s="1"/>
      <c r="K129" s="1"/>
    </row>
    <row r="130" spans="2:11" ht="12.75">
      <c r="B130" s="1"/>
      <c r="C130" s="1"/>
      <c r="D130" s="86"/>
      <c r="E130" s="86"/>
      <c r="F130" s="86"/>
      <c r="G130" s="86"/>
      <c r="H130" s="86"/>
      <c r="I130" s="86"/>
      <c r="J130" s="1"/>
      <c r="K130" s="1"/>
    </row>
    <row r="131" spans="2:11" ht="12.75">
      <c r="B131" s="1"/>
      <c r="C131" s="1"/>
      <c r="D131" s="86"/>
      <c r="E131" s="86"/>
      <c r="F131" s="86"/>
      <c r="G131" s="86"/>
      <c r="H131" s="86"/>
      <c r="I131" s="86"/>
      <c r="J131" s="1"/>
      <c r="K131" s="1"/>
    </row>
    <row r="132" spans="2:11" ht="12.75">
      <c r="B132" s="1"/>
      <c r="C132" s="1"/>
      <c r="D132" s="86"/>
      <c r="E132" s="86"/>
      <c r="F132" s="86"/>
      <c r="G132" s="86"/>
      <c r="H132" s="86"/>
      <c r="I132" s="86"/>
      <c r="J132" s="1"/>
      <c r="K132" s="1"/>
    </row>
    <row r="133" spans="2:11" ht="12.75">
      <c r="B133" s="1"/>
      <c r="C133" s="1"/>
      <c r="D133" s="86"/>
      <c r="E133" s="86"/>
      <c r="F133" s="86"/>
      <c r="G133" s="86"/>
      <c r="H133" s="86"/>
      <c r="I133" s="86"/>
      <c r="J133" s="1"/>
      <c r="K133" s="1"/>
    </row>
    <row r="134" spans="2:11" ht="12.75">
      <c r="B134" s="1"/>
      <c r="C134" s="1"/>
      <c r="D134" s="86"/>
      <c r="E134" s="86"/>
      <c r="F134" s="86"/>
      <c r="G134" s="86"/>
      <c r="H134" s="86"/>
      <c r="I134" s="86"/>
      <c r="J134" s="1"/>
      <c r="K134" s="1"/>
    </row>
    <row r="135" spans="2:11" ht="12.75">
      <c r="B135" s="1"/>
      <c r="C135" s="1"/>
      <c r="D135" s="86"/>
      <c r="E135" s="86"/>
      <c r="F135" s="86"/>
      <c r="G135" s="86"/>
      <c r="H135" s="86"/>
      <c r="I135" s="86"/>
      <c r="J135" s="1"/>
      <c r="K135" s="1"/>
    </row>
    <row r="136" spans="2:11" ht="12.75">
      <c r="B136" s="1"/>
      <c r="C136" s="1"/>
      <c r="D136" s="86"/>
      <c r="E136" s="86"/>
      <c r="F136" s="86"/>
      <c r="G136" s="86"/>
      <c r="H136" s="86"/>
      <c r="I136" s="86"/>
      <c r="J136" s="1"/>
      <c r="K136" s="1"/>
    </row>
    <row r="137" spans="2:11" ht="12.75">
      <c r="B137" s="1"/>
      <c r="C137" s="1"/>
      <c r="D137" s="86"/>
      <c r="E137" s="86"/>
      <c r="F137" s="86"/>
      <c r="G137" s="86"/>
      <c r="H137" s="86"/>
      <c r="I137" s="86"/>
      <c r="J137" s="1"/>
      <c r="K137" s="1"/>
    </row>
    <row r="138" spans="2:11" ht="12.75">
      <c r="B138" s="1"/>
      <c r="C138" s="1"/>
      <c r="D138" s="86"/>
      <c r="E138" s="86"/>
      <c r="F138" s="86"/>
      <c r="G138" s="86"/>
      <c r="H138" s="86"/>
      <c r="I138" s="86"/>
      <c r="J138" s="1"/>
      <c r="K138" s="1"/>
    </row>
    <row r="139" spans="2:11" ht="12.75">
      <c r="B139" s="1"/>
      <c r="C139" s="1"/>
      <c r="D139" s="86"/>
      <c r="E139" s="86"/>
      <c r="F139" s="86"/>
      <c r="G139" s="86"/>
      <c r="H139" s="86"/>
      <c r="I139" s="86"/>
      <c r="J139" s="1"/>
      <c r="K139" s="1"/>
    </row>
    <row r="140" spans="2:11" ht="12.75">
      <c r="B140" s="1"/>
      <c r="C140" s="1"/>
      <c r="D140" s="86"/>
      <c r="E140" s="86"/>
      <c r="F140" s="86"/>
      <c r="G140" s="86"/>
      <c r="H140" s="86"/>
      <c r="I140" s="86"/>
      <c r="J140" s="1"/>
      <c r="K140" s="1"/>
    </row>
    <row r="141" spans="2:11" ht="12.75">
      <c r="B141" s="1"/>
      <c r="C141" s="1"/>
      <c r="D141" s="86"/>
      <c r="E141" s="86"/>
      <c r="F141" s="86"/>
      <c r="G141" s="86"/>
      <c r="H141" s="86"/>
      <c r="I141" s="86"/>
      <c r="J141" s="1"/>
      <c r="K141" s="1"/>
    </row>
    <row r="142" spans="2:11" ht="12.75">
      <c r="B142" s="1"/>
      <c r="C142" s="1"/>
      <c r="D142" s="86"/>
      <c r="E142" s="86"/>
      <c r="F142" s="86"/>
      <c r="G142" s="86"/>
      <c r="H142" s="86"/>
      <c r="I142" s="86"/>
      <c r="J142" s="1"/>
      <c r="K142" s="1"/>
    </row>
    <row r="143" spans="2:11" ht="12.75">
      <c r="B143" s="1"/>
      <c r="C143" s="1"/>
      <c r="D143" s="86"/>
      <c r="E143" s="86"/>
      <c r="F143" s="86"/>
      <c r="G143" s="86"/>
      <c r="H143" s="86"/>
      <c r="I143" s="86"/>
      <c r="J143" s="1"/>
      <c r="K143" s="1"/>
    </row>
    <row r="144" spans="2:11" ht="12.75">
      <c r="B144" s="1"/>
      <c r="C144" s="1"/>
      <c r="D144" s="86"/>
      <c r="E144" s="86"/>
      <c r="F144" s="86"/>
      <c r="G144" s="86"/>
      <c r="H144" s="86"/>
      <c r="I144" s="86"/>
      <c r="J144" s="1"/>
      <c r="K144" s="1"/>
    </row>
    <row r="145" spans="2:11" ht="12.75">
      <c r="B145" s="1"/>
      <c r="C145" s="1"/>
      <c r="D145" s="86"/>
      <c r="E145" s="86"/>
      <c r="F145" s="86"/>
      <c r="G145" s="86"/>
      <c r="H145" s="86"/>
      <c r="I145" s="86"/>
      <c r="J145" s="1"/>
      <c r="K145" s="1"/>
    </row>
    <row r="146" spans="2:11" ht="12.75">
      <c r="B146" s="1"/>
      <c r="C146" s="1"/>
      <c r="D146" s="86"/>
      <c r="E146" s="86"/>
      <c r="F146" s="86"/>
      <c r="G146" s="86"/>
      <c r="H146" s="86"/>
      <c r="I146" s="86"/>
      <c r="J146" s="1"/>
      <c r="K146" s="1"/>
    </row>
    <row r="147" spans="2:11" ht="12.75">
      <c r="B147" s="1"/>
      <c r="C147" s="1"/>
      <c r="D147" s="86"/>
      <c r="E147" s="86"/>
      <c r="F147" s="86"/>
      <c r="G147" s="86"/>
      <c r="H147" s="86"/>
      <c r="I147" s="86"/>
      <c r="J147" s="1"/>
      <c r="K147" s="1"/>
    </row>
    <row r="148" spans="2:11" ht="12.75">
      <c r="B148" s="1"/>
      <c r="C148" s="1"/>
      <c r="D148" s="86"/>
      <c r="E148" s="86"/>
      <c r="F148" s="86"/>
      <c r="G148" s="86"/>
      <c r="H148" s="86"/>
      <c r="I148" s="86"/>
      <c r="J148" s="1"/>
      <c r="K148" s="1"/>
    </row>
    <row r="149" spans="2:11" ht="12.75">
      <c r="B149" s="1"/>
      <c r="C149" s="1"/>
      <c r="D149" s="86"/>
      <c r="E149" s="86"/>
      <c r="F149" s="86"/>
      <c r="G149" s="86"/>
      <c r="H149" s="86"/>
      <c r="I149" s="86"/>
      <c r="J149" s="1"/>
      <c r="K149" s="1"/>
    </row>
    <row r="150" spans="2:11" ht="12.75">
      <c r="B150" s="1"/>
      <c r="C150" s="1"/>
      <c r="D150" s="86"/>
      <c r="E150" s="86"/>
      <c r="F150" s="86"/>
      <c r="G150" s="86"/>
      <c r="H150" s="86"/>
      <c r="I150" s="86"/>
      <c r="J150" s="1"/>
      <c r="K150" s="1"/>
    </row>
    <row r="151" spans="2:11" ht="12.75">
      <c r="B151" s="1"/>
      <c r="C151" s="1"/>
      <c r="D151" s="86"/>
      <c r="E151" s="86"/>
      <c r="F151" s="86"/>
      <c r="G151" s="86"/>
      <c r="H151" s="86"/>
      <c r="I151" s="86"/>
      <c r="J151" s="1"/>
      <c r="K151" s="1"/>
    </row>
    <row r="152" spans="2:11" ht="12.75">
      <c r="B152" s="1"/>
      <c r="C152" s="1"/>
      <c r="D152" s="86"/>
      <c r="E152" s="86"/>
      <c r="F152" s="86"/>
      <c r="G152" s="86"/>
      <c r="H152" s="86"/>
      <c r="I152" s="86"/>
      <c r="J152" s="1"/>
      <c r="K152" s="1"/>
    </row>
    <row r="153" spans="2:11" ht="12.75">
      <c r="B153" s="1"/>
      <c r="C153" s="1"/>
      <c r="D153" s="86"/>
      <c r="E153" s="86"/>
      <c r="F153" s="86"/>
      <c r="G153" s="86"/>
      <c r="H153" s="86"/>
      <c r="I153" s="86"/>
      <c r="J153" s="1"/>
      <c r="K153" s="1"/>
    </row>
    <row r="154" spans="2:11" ht="12.75">
      <c r="B154" s="1"/>
      <c r="C154" s="1"/>
      <c r="D154" s="86"/>
      <c r="E154" s="86"/>
      <c r="F154" s="86"/>
      <c r="G154" s="86"/>
      <c r="H154" s="86"/>
      <c r="I154" s="86"/>
      <c r="J154" s="1"/>
      <c r="K154" s="1"/>
    </row>
    <row r="155" spans="2:11" ht="12.75">
      <c r="B155" s="1"/>
      <c r="C155" s="1"/>
      <c r="D155" s="86"/>
      <c r="E155" s="86"/>
      <c r="F155" s="86"/>
      <c r="G155" s="86"/>
      <c r="H155" s="86"/>
      <c r="I155" s="86"/>
      <c r="J155" s="1"/>
      <c r="K155" s="1"/>
    </row>
    <row r="156" spans="2:11" ht="12.75">
      <c r="B156" s="1"/>
      <c r="C156" s="1"/>
      <c r="D156" s="86"/>
      <c r="E156" s="86"/>
      <c r="F156" s="86"/>
      <c r="G156" s="86"/>
      <c r="H156" s="86"/>
      <c r="I156" s="86"/>
      <c r="J156" s="1"/>
      <c r="K156" s="1"/>
    </row>
    <row r="157" spans="2:11" ht="12.75">
      <c r="B157" s="1"/>
      <c r="C157" s="1"/>
      <c r="D157" s="86"/>
      <c r="E157" s="86"/>
      <c r="F157" s="86"/>
      <c r="G157" s="86"/>
      <c r="H157" s="86"/>
      <c r="I157" s="86"/>
      <c r="J157" s="1"/>
      <c r="K157" s="1"/>
    </row>
    <row r="158" spans="2:11" ht="12.75">
      <c r="B158" s="1"/>
      <c r="C158" s="1"/>
      <c r="D158" s="86"/>
      <c r="E158" s="86"/>
      <c r="F158" s="86"/>
      <c r="G158" s="86"/>
      <c r="H158" s="86"/>
      <c r="I158" s="86"/>
      <c r="J158" s="1"/>
      <c r="K158" s="1"/>
    </row>
    <row r="159" spans="2:11" ht="12.75">
      <c r="B159" s="1"/>
      <c r="C159" s="1"/>
      <c r="D159" s="86"/>
      <c r="E159" s="86"/>
      <c r="F159" s="86"/>
      <c r="G159" s="86"/>
      <c r="H159" s="86"/>
      <c r="I159" s="86"/>
      <c r="J159" s="1"/>
      <c r="K159" s="1"/>
    </row>
    <row r="160" spans="2:11" ht="12.75">
      <c r="B160" s="1"/>
      <c r="C160" s="1"/>
      <c r="D160" s="86"/>
      <c r="E160" s="86"/>
      <c r="F160" s="86"/>
      <c r="G160" s="86"/>
      <c r="H160" s="86"/>
      <c r="I160" s="86"/>
      <c r="J160" s="1"/>
      <c r="K160" s="1"/>
    </row>
    <row r="161" spans="2:11" ht="12.75">
      <c r="B161" s="1"/>
      <c r="C161" s="1"/>
      <c r="D161" s="86"/>
      <c r="E161" s="86"/>
      <c r="F161" s="86"/>
      <c r="G161" s="86"/>
      <c r="H161" s="86"/>
      <c r="I161" s="86"/>
      <c r="J161" s="1"/>
      <c r="K161" s="1"/>
    </row>
    <row r="162" spans="2:11" ht="12.75">
      <c r="B162" s="1"/>
      <c r="C162" s="1"/>
      <c r="D162" s="86"/>
      <c r="E162" s="86"/>
      <c r="F162" s="86"/>
      <c r="G162" s="86"/>
      <c r="H162" s="86"/>
      <c r="I162" s="86"/>
      <c r="J162" s="1"/>
      <c r="K162" s="1"/>
    </row>
    <row r="163" spans="2:11" ht="12.75">
      <c r="B163" s="1"/>
      <c r="C163" s="1"/>
      <c r="D163" s="86"/>
      <c r="E163" s="86"/>
      <c r="F163" s="86"/>
      <c r="G163" s="86"/>
      <c r="H163" s="86"/>
      <c r="I163" s="86"/>
      <c r="J163" s="1"/>
      <c r="K163" s="1"/>
    </row>
    <row r="164" spans="2:11" ht="12.75">
      <c r="B164" s="1"/>
      <c r="C164" s="1"/>
      <c r="D164" s="86"/>
      <c r="E164" s="86"/>
      <c r="F164" s="86"/>
      <c r="G164" s="86"/>
      <c r="H164" s="86"/>
      <c r="I164" s="86"/>
      <c r="J164" s="1"/>
      <c r="K164" s="1"/>
    </row>
    <row r="165" spans="2:11" ht="12.75">
      <c r="B165" s="1"/>
      <c r="C165" s="1"/>
      <c r="D165" s="86"/>
      <c r="E165" s="86"/>
      <c r="F165" s="86"/>
      <c r="G165" s="86"/>
      <c r="H165" s="86"/>
      <c r="I165" s="86"/>
      <c r="J165" s="1"/>
      <c r="K165" s="1"/>
    </row>
    <row r="166" spans="2:11" ht="12.75">
      <c r="B166" s="1"/>
      <c r="C166" s="1"/>
      <c r="D166" s="86"/>
      <c r="E166" s="86"/>
      <c r="F166" s="86"/>
      <c r="G166" s="86"/>
      <c r="H166" s="86"/>
      <c r="I166" s="86"/>
      <c r="J166" s="1"/>
      <c r="K166" s="1"/>
    </row>
    <row r="167" spans="2:11" ht="12.75">
      <c r="B167" s="1"/>
      <c r="C167" s="1"/>
      <c r="D167" s="86"/>
      <c r="E167" s="86"/>
      <c r="F167" s="86"/>
      <c r="G167" s="86"/>
      <c r="H167" s="86"/>
      <c r="I167" s="86"/>
      <c r="J167" s="1"/>
      <c r="K167" s="1"/>
    </row>
    <row r="168" spans="2:11" ht="12.75">
      <c r="B168" s="1"/>
      <c r="C168" s="1"/>
      <c r="D168" s="86"/>
      <c r="E168" s="86"/>
      <c r="F168" s="86"/>
      <c r="G168" s="86"/>
      <c r="H168" s="86"/>
      <c r="I168" s="86"/>
      <c r="J168" s="1"/>
      <c r="K168" s="1"/>
    </row>
    <row r="169" spans="2:11" ht="12.75">
      <c r="B169" s="1"/>
      <c r="C169" s="1"/>
      <c r="D169" s="86"/>
      <c r="E169" s="86"/>
      <c r="F169" s="86"/>
      <c r="G169" s="86"/>
      <c r="H169" s="86"/>
      <c r="I169" s="86"/>
      <c r="J169" s="1"/>
      <c r="K169" s="1"/>
    </row>
    <row r="170" spans="2:11" ht="12.75">
      <c r="B170" s="1"/>
      <c r="C170" s="1"/>
      <c r="D170" s="86"/>
      <c r="E170" s="86"/>
      <c r="F170" s="86"/>
      <c r="G170" s="86"/>
      <c r="H170" s="86"/>
      <c r="I170" s="86"/>
      <c r="J170" s="1"/>
      <c r="K170" s="1"/>
    </row>
    <row r="171" spans="2:11" ht="12.75">
      <c r="B171" s="1"/>
      <c r="C171" s="1"/>
      <c r="D171" s="86"/>
      <c r="E171" s="86"/>
      <c r="F171" s="86"/>
      <c r="G171" s="86"/>
      <c r="H171" s="86"/>
      <c r="I171" s="86"/>
      <c r="J171" s="1"/>
      <c r="K171" s="1"/>
    </row>
    <row r="172" spans="2:11" ht="12.75">
      <c r="B172" s="1"/>
      <c r="C172" s="1"/>
      <c r="D172" s="86"/>
      <c r="E172" s="86"/>
      <c r="F172" s="86"/>
      <c r="G172" s="86"/>
      <c r="H172" s="86"/>
      <c r="I172" s="86"/>
      <c r="J172" s="1"/>
      <c r="K172" s="1"/>
    </row>
    <row r="173" spans="2:11" ht="12.75">
      <c r="B173" s="1"/>
      <c r="C173" s="1"/>
      <c r="D173" s="86"/>
      <c r="E173" s="86"/>
      <c r="F173" s="86"/>
      <c r="G173" s="86"/>
      <c r="H173" s="86"/>
      <c r="I173" s="86"/>
      <c r="J173" s="1"/>
      <c r="K173" s="1"/>
    </row>
    <row r="174" spans="2:11" ht="12.75">
      <c r="B174" s="1"/>
      <c r="C174" s="1"/>
      <c r="D174" s="86"/>
      <c r="E174" s="86"/>
      <c r="F174" s="86"/>
      <c r="G174" s="86"/>
      <c r="H174" s="86"/>
      <c r="I174" s="86"/>
      <c r="J174" s="1"/>
      <c r="K174" s="1"/>
    </row>
    <row r="175" spans="2:11" ht="12.75">
      <c r="B175" s="1"/>
      <c r="C175" s="1"/>
      <c r="D175" s="86"/>
      <c r="E175" s="86"/>
      <c r="F175" s="86"/>
      <c r="G175" s="86"/>
      <c r="H175" s="86"/>
      <c r="I175" s="86"/>
      <c r="J175" s="1"/>
      <c r="K175" s="1"/>
    </row>
    <row r="176" spans="2:11" ht="12.75">
      <c r="B176" s="1"/>
      <c r="C176" s="1"/>
      <c r="D176" s="86"/>
      <c r="E176" s="86"/>
      <c r="F176" s="86"/>
      <c r="G176" s="86"/>
      <c r="H176" s="86"/>
      <c r="I176" s="86"/>
      <c r="J176" s="1"/>
      <c r="K176" s="1"/>
    </row>
    <row r="177" spans="2:11" ht="12.75">
      <c r="B177" s="1"/>
      <c r="C177" s="1"/>
      <c r="D177" s="86"/>
      <c r="E177" s="86"/>
      <c r="F177" s="86"/>
      <c r="G177" s="86"/>
      <c r="H177" s="86"/>
      <c r="I177" s="86"/>
      <c r="J177" s="1"/>
      <c r="K177" s="1"/>
    </row>
    <row r="178" spans="2:11" ht="12.75">
      <c r="B178" s="1"/>
      <c r="C178" s="1"/>
      <c r="D178" s="86"/>
      <c r="E178" s="86"/>
      <c r="F178" s="86"/>
      <c r="G178" s="86"/>
      <c r="H178" s="86"/>
      <c r="I178" s="86"/>
      <c r="J178" s="1"/>
      <c r="K178" s="1"/>
    </row>
    <row r="179" spans="2:11" ht="12.75">
      <c r="B179" s="1"/>
      <c r="C179" s="1"/>
      <c r="D179" s="86"/>
      <c r="E179" s="86"/>
      <c r="F179" s="86"/>
      <c r="G179" s="86"/>
      <c r="H179" s="86"/>
      <c r="I179" s="86"/>
      <c r="J179" s="1"/>
      <c r="K179" s="1"/>
    </row>
    <row r="180" spans="2:11" ht="12.75">
      <c r="B180" s="1"/>
      <c r="C180" s="1"/>
      <c r="D180" s="86"/>
      <c r="E180" s="86"/>
      <c r="F180" s="86"/>
      <c r="G180" s="86"/>
      <c r="H180" s="86"/>
      <c r="I180" s="86"/>
      <c r="J180" s="1"/>
      <c r="K180" s="1"/>
    </row>
    <row r="181" spans="2:11" ht="12.75">
      <c r="B181" s="1"/>
      <c r="C181" s="1"/>
      <c r="D181" s="86"/>
      <c r="E181" s="86"/>
      <c r="F181" s="86"/>
      <c r="G181" s="86"/>
      <c r="H181" s="86"/>
      <c r="I181" s="86"/>
      <c r="J181" s="1"/>
      <c r="K181" s="1"/>
    </row>
    <row r="182" spans="2:11" ht="12.75">
      <c r="B182" s="1"/>
      <c r="C182" s="1"/>
      <c r="D182" s="86"/>
      <c r="E182" s="86"/>
      <c r="F182" s="86"/>
      <c r="G182" s="86"/>
      <c r="H182" s="86"/>
      <c r="I182" s="86"/>
      <c r="J182" s="1"/>
      <c r="K182" s="1"/>
    </row>
    <row r="183" spans="2:11" ht="12.75">
      <c r="B183" s="1"/>
      <c r="C183" s="1"/>
      <c r="D183" s="86"/>
      <c r="E183" s="86"/>
      <c r="F183" s="86"/>
      <c r="G183" s="86"/>
      <c r="H183" s="86"/>
      <c r="I183" s="86"/>
      <c r="J183" s="1"/>
      <c r="K183" s="1"/>
    </row>
    <row r="184" spans="2:11" ht="12.75">
      <c r="B184" s="1"/>
      <c r="C184" s="1"/>
      <c r="D184" s="86"/>
      <c r="E184" s="86"/>
      <c r="F184" s="86"/>
      <c r="G184" s="86"/>
      <c r="H184" s="86"/>
      <c r="I184" s="86"/>
      <c r="J184" s="1"/>
      <c r="K184" s="1"/>
    </row>
    <row r="185" spans="2:11" ht="12.75">
      <c r="B185" s="1"/>
      <c r="C185" s="1"/>
      <c r="D185" s="86"/>
      <c r="E185" s="86"/>
      <c r="F185" s="86"/>
      <c r="G185" s="86"/>
      <c r="H185" s="86"/>
      <c r="I185" s="86"/>
      <c r="J185" s="1"/>
      <c r="K185" s="1"/>
    </row>
    <row r="186" spans="2:11" ht="12.75">
      <c r="B186" s="1"/>
      <c r="C186" s="1"/>
      <c r="D186" s="86"/>
      <c r="E186" s="86"/>
      <c r="F186" s="86"/>
      <c r="G186" s="86"/>
      <c r="H186" s="86"/>
      <c r="I186" s="86"/>
      <c r="J186" s="1"/>
      <c r="K186" s="1"/>
    </row>
    <row r="187" spans="2:11" ht="12.75">
      <c r="B187" s="1"/>
      <c r="C187" s="1"/>
      <c r="D187" s="86"/>
      <c r="E187" s="86"/>
      <c r="F187" s="86"/>
      <c r="G187" s="86"/>
      <c r="H187" s="86"/>
      <c r="I187" s="86"/>
      <c r="J187" s="1"/>
      <c r="K187" s="1"/>
    </row>
    <row r="188" spans="2:11" ht="12.75">
      <c r="B188" s="1"/>
      <c r="C188" s="1"/>
      <c r="D188" s="86"/>
      <c r="E188" s="86"/>
      <c r="F188" s="86"/>
      <c r="G188" s="86"/>
      <c r="H188" s="86"/>
      <c r="I188" s="86"/>
      <c r="J188" s="1"/>
      <c r="K188" s="1"/>
    </row>
    <row r="189" spans="2:11" ht="12.75">
      <c r="B189" s="1"/>
      <c r="C189" s="1"/>
      <c r="D189" s="86"/>
      <c r="E189" s="86"/>
      <c r="F189" s="86"/>
      <c r="G189" s="86"/>
      <c r="H189" s="86"/>
      <c r="I189" s="86"/>
      <c r="J189" s="1"/>
      <c r="K189" s="1"/>
    </row>
    <row r="190" spans="2:11" ht="12.75">
      <c r="B190" s="1"/>
      <c r="C190" s="1"/>
      <c r="D190" s="86"/>
      <c r="E190" s="86"/>
      <c r="F190" s="86"/>
      <c r="G190" s="86"/>
      <c r="H190" s="86"/>
      <c r="I190" s="86"/>
      <c r="J190" s="1"/>
      <c r="K190" s="1"/>
    </row>
    <row r="191" spans="2:11" ht="12.75">
      <c r="B191" s="1"/>
      <c r="C191" s="1"/>
      <c r="D191" s="86"/>
      <c r="E191" s="86"/>
      <c r="F191" s="86"/>
      <c r="G191" s="86"/>
      <c r="H191" s="86"/>
      <c r="I191" s="86"/>
      <c r="J191" s="1"/>
      <c r="K191" s="1"/>
    </row>
    <row r="192" spans="2:11" ht="12.75">
      <c r="B192" s="1"/>
      <c r="C192" s="1"/>
      <c r="D192" s="86"/>
      <c r="E192" s="86"/>
      <c r="F192" s="86"/>
      <c r="G192" s="86"/>
      <c r="H192" s="86"/>
      <c r="I192" s="86"/>
      <c r="J192" s="1"/>
      <c r="K192" s="1"/>
    </row>
    <row r="193" spans="2:11" ht="12.75">
      <c r="B193" s="1"/>
      <c r="C193" s="1"/>
      <c r="D193" s="86"/>
      <c r="E193" s="86"/>
      <c r="F193" s="86"/>
      <c r="G193" s="86"/>
      <c r="H193" s="86"/>
      <c r="I193" s="86"/>
      <c r="J193" s="1"/>
      <c r="K193" s="1"/>
    </row>
    <row r="194" spans="2:11" ht="12.75">
      <c r="B194" s="1"/>
      <c r="C194" s="1"/>
      <c r="D194" s="86"/>
      <c r="E194" s="86"/>
      <c r="F194" s="86"/>
      <c r="G194" s="86"/>
      <c r="H194" s="86"/>
      <c r="I194" s="86"/>
      <c r="J194" s="1"/>
      <c r="K194" s="1"/>
    </row>
    <row r="195" spans="2:11" ht="12.75">
      <c r="B195" s="1"/>
      <c r="C195" s="1"/>
      <c r="D195" s="86"/>
      <c r="E195" s="86"/>
      <c r="F195" s="86"/>
      <c r="G195" s="86"/>
      <c r="H195" s="86"/>
      <c r="I195" s="86"/>
      <c r="J195" s="1"/>
      <c r="K195" s="1"/>
    </row>
    <row r="196" spans="2:11" ht="12.75">
      <c r="B196" s="1"/>
      <c r="C196" s="1"/>
      <c r="D196" s="86"/>
      <c r="E196" s="86"/>
      <c r="F196" s="86"/>
      <c r="G196" s="86"/>
      <c r="H196" s="86"/>
      <c r="I196" s="86"/>
      <c r="J196" s="1"/>
      <c r="K196" s="1"/>
    </row>
    <row r="197" spans="2:11" ht="12.75">
      <c r="B197" s="1"/>
      <c r="C197" s="1"/>
      <c r="D197" s="86"/>
      <c r="E197" s="86"/>
      <c r="F197" s="86"/>
      <c r="G197" s="86"/>
      <c r="H197" s="86"/>
      <c r="I197" s="86"/>
      <c r="J197" s="1"/>
      <c r="K197" s="1"/>
    </row>
    <row r="198" spans="2:11" ht="12.75">
      <c r="B198" s="1"/>
      <c r="C198" s="1"/>
      <c r="D198" s="86"/>
      <c r="E198" s="86"/>
      <c r="F198" s="86"/>
      <c r="G198" s="86"/>
      <c r="H198" s="86"/>
      <c r="I198" s="86"/>
      <c r="J198" s="1"/>
      <c r="K198" s="1"/>
    </row>
    <row r="199" spans="2:11" ht="12.75">
      <c r="B199" s="1"/>
      <c r="C199" s="1"/>
      <c r="D199" s="86"/>
      <c r="E199" s="86"/>
      <c r="F199" s="86"/>
      <c r="G199" s="86"/>
      <c r="H199" s="86"/>
      <c r="I199" s="86"/>
      <c r="J199" s="1"/>
      <c r="K199" s="1"/>
    </row>
    <row r="200" spans="2:11" ht="12.75">
      <c r="B200" s="1"/>
      <c r="C200" s="1"/>
      <c r="D200" s="86"/>
      <c r="E200" s="86"/>
      <c r="F200" s="86"/>
      <c r="G200" s="86"/>
      <c r="H200" s="86"/>
      <c r="I200" s="86"/>
      <c r="J200" s="1"/>
      <c r="K200" s="1"/>
    </row>
    <row r="201" spans="2:11" ht="12.75">
      <c r="B201" s="1"/>
      <c r="C201" s="1"/>
      <c r="D201" s="86"/>
      <c r="E201" s="86"/>
      <c r="F201" s="86"/>
      <c r="G201" s="86"/>
      <c r="H201" s="86"/>
      <c r="I201" s="86"/>
      <c r="J201" s="1"/>
      <c r="K201" s="1"/>
    </row>
    <row r="202" spans="2:11" ht="12.75">
      <c r="B202" s="1"/>
      <c r="C202" s="1"/>
      <c r="D202" s="86"/>
      <c r="E202" s="86"/>
      <c r="F202" s="86"/>
      <c r="G202" s="86"/>
      <c r="H202" s="86"/>
      <c r="I202" s="86"/>
      <c r="J202" s="1"/>
      <c r="K202" s="1"/>
    </row>
    <row r="203" spans="2:11" ht="12.75">
      <c r="B203" s="1"/>
      <c r="C203" s="1"/>
      <c r="D203" s="86"/>
      <c r="E203" s="86"/>
      <c r="F203" s="86"/>
      <c r="G203" s="86"/>
      <c r="H203" s="86"/>
      <c r="I203" s="86"/>
      <c r="J203" s="1"/>
      <c r="K203" s="1"/>
    </row>
    <row r="204" spans="2:11" ht="12.75">
      <c r="B204" s="1"/>
      <c r="C204" s="1"/>
      <c r="D204" s="86"/>
      <c r="E204" s="86"/>
      <c r="F204" s="86"/>
      <c r="G204" s="86"/>
      <c r="H204" s="86"/>
      <c r="I204" s="86"/>
      <c r="J204" s="1"/>
      <c r="K204" s="1"/>
    </row>
    <row r="205" spans="2:11" ht="12.75">
      <c r="B205" s="1"/>
      <c r="C205" s="1"/>
      <c r="D205" s="86"/>
      <c r="E205" s="86"/>
      <c r="F205" s="86"/>
      <c r="G205" s="86"/>
      <c r="H205" s="86"/>
      <c r="I205" s="86"/>
      <c r="J205" s="1"/>
      <c r="K205" s="1"/>
    </row>
    <row r="206" spans="2:11" ht="12.75">
      <c r="B206" s="1"/>
      <c r="C206" s="1"/>
      <c r="D206" s="86"/>
      <c r="E206" s="86"/>
      <c r="F206" s="86"/>
      <c r="G206" s="86"/>
      <c r="H206" s="86"/>
      <c r="I206" s="86"/>
      <c r="J206" s="1"/>
      <c r="K206" s="1"/>
    </row>
    <row r="207" spans="2:11" ht="12.75">
      <c r="B207" s="1"/>
      <c r="C207" s="1"/>
      <c r="D207" s="86"/>
      <c r="E207" s="86"/>
      <c r="F207" s="86"/>
      <c r="G207" s="86"/>
      <c r="H207" s="86"/>
      <c r="I207" s="86"/>
      <c r="J207" s="1"/>
      <c r="K207" s="1"/>
    </row>
    <row r="208" spans="2:11" ht="12.75">
      <c r="B208" s="1"/>
      <c r="C208" s="1"/>
      <c r="D208" s="86"/>
      <c r="E208" s="86"/>
      <c r="F208" s="86"/>
      <c r="G208" s="86"/>
      <c r="H208" s="86"/>
      <c r="I208" s="86"/>
      <c r="J208" s="1"/>
      <c r="K208" s="1"/>
    </row>
    <row r="209" spans="2:11" ht="12.75">
      <c r="B209" s="1"/>
      <c r="C209" s="1"/>
      <c r="D209" s="86"/>
      <c r="E209" s="86"/>
      <c r="F209" s="86"/>
      <c r="G209" s="86"/>
      <c r="H209" s="86"/>
      <c r="I209" s="86"/>
      <c r="J209" s="1"/>
      <c r="K209" s="1"/>
    </row>
    <row r="210" spans="2:11" ht="12.75">
      <c r="B210" s="1"/>
      <c r="C210" s="1"/>
      <c r="D210" s="86"/>
      <c r="E210" s="86"/>
      <c r="F210" s="86"/>
      <c r="G210" s="86"/>
      <c r="H210" s="86"/>
      <c r="I210" s="86"/>
      <c r="J210" s="1"/>
      <c r="K210" s="1"/>
    </row>
    <row r="211" spans="2:11" ht="12.75">
      <c r="B211" s="1"/>
      <c r="C211" s="1"/>
      <c r="D211" s="86"/>
      <c r="E211" s="86"/>
      <c r="F211" s="86"/>
      <c r="G211" s="86"/>
      <c r="H211" s="86"/>
      <c r="I211" s="86"/>
      <c r="J211" s="1"/>
      <c r="K211" s="1"/>
    </row>
    <row r="212" spans="2:11" ht="12.75">
      <c r="B212" s="1"/>
      <c r="C212" s="1"/>
      <c r="D212" s="86"/>
      <c r="E212" s="86"/>
      <c r="F212" s="86"/>
      <c r="G212" s="86"/>
      <c r="H212" s="86"/>
      <c r="I212" s="86"/>
      <c r="J212" s="1"/>
      <c r="K212" s="1"/>
    </row>
    <row r="213" spans="2:11" ht="12.75">
      <c r="B213" s="1"/>
      <c r="C213" s="1"/>
      <c r="D213" s="86"/>
      <c r="E213" s="86"/>
      <c r="F213" s="86"/>
      <c r="G213" s="86"/>
      <c r="H213" s="86"/>
      <c r="I213" s="86"/>
      <c r="J213" s="1"/>
      <c r="K213" s="1"/>
    </row>
    <row r="214" spans="2:11" ht="12.75">
      <c r="B214" s="1"/>
      <c r="C214" s="1"/>
      <c r="D214" s="86"/>
      <c r="E214" s="86"/>
      <c r="F214" s="86"/>
      <c r="G214" s="86"/>
      <c r="H214" s="86"/>
      <c r="I214" s="86"/>
      <c r="J214" s="1"/>
      <c r="K214" s="1"/>
    </row>
    <row r="215" spans="2:11" ht="12.75">
      <c r="B215" s="1"/>
      <c r="C215" s="1"/>
      <c r="D215" s="86"/>
      <c r="E215" s="86"/>
      <c r="F215" s="86"/>
      <c r="G215" s="86"/>
      <c r="H215" s="86"/>
      <c r="I215" s="86"/>
      <c r="J215" s="1"/>
      <c r="K215" s="1"/>
    </row>
    <row r="216" spans="2:11" ht="12.75">
      <c r="B216" s="1"/>
      <c r="C216" s="1"/>
      <c r="D216" s="86"/>
      <c r="E216" s="86"/>
      <c r="F216" s="86"/>
      <c r="G216" s="86"/>
      <c r="H216" s="86"/>
      <c r="I216" s="86"/>
      <c r="J216" s="1"/>
      <c r="K216" s="1"/>
    </row>
    <row r="217" spans="2:11" ht="12.75">
      <c r="B217" s="1"/>
      <c r="C217" s="1"/>
      <c r="D217" s="86"/>
      <c r="E217" s="86"/>
      <c r="F217" s="86"/>
      <c r="G217" s="86"/>
      <c r="H217" s="86"/>
      <c r="I217" s="86"/>
      <c r="J217" s="1"/>
      <c r="K217" s="1"/>
    </row>
    <row r="218" spans="2:11" ht="12.75">
      <c r="B218" s="1"/>
      <c r="C218" s="1"/>
      <c r="D218" s="86"/>
      <c r="E218" s="86"/>
      <c r="F218" s="86"/>
      <c r="G218" s="86"/>
      <c r="H218" s="86"/>
      <c r="I218" s="86"/>
      <c r="J218" s="1"/>
      <c r="K218" s="1"/>
    </row>
    <row r="219" spans="2:11" ht="12.75">
      <c r="B219" s="1"/>
      <c r="C219" s="1"/>
      <c r="D219" s="86"/>
      <c r="E219" s="86"/>
      <c r="F219" s="86"/>
      <c r="G219" s="86"/>
      <c r="H219" s="86"/>
      <c r="I219" s="86"/>
      <c r="J219" s="1"/>
      <c r="K219" s="1"/>
    </row>
    <row r="220" spans="2:11" ht="12.75">
      <c r="B220" s="1"/>
      <c r="C220" s="1"/>
      <c r="D220" s="86"/>
      <c r="E220" s="86"/>
      <c r="F220" s="86"/>
      <c r="G220" s="86"/>
      <c r="H220" s="86"/>
      <c r="I220" s="86"/>
      <c r="J220" s="1"/>
      <c r="K220" s="1"/>
    </row>
    <row r="221" spans="2:11" ht="12.75">
      <c r="B221" s="1"/>
      <c r="C221" s="1"/>
      <c r="D221" s="86"/>
      <c r="E221" s="86"/>
      <c r="F221" s="86"/>
      <c r="G221" s="86"/>
      <c r="H221" s="86"/>
      <c r="I221" s="86"/>
      <c r="J221" s="1"/>
      <c r="K221" s="1"/>
    </row>
    <row r="222" spans="2:11" ht="12.75">
      <c r="B222" s="1"/>
      <c r="C222" s="1"/>
      <c r="D222" s="86"/>
      <c r="E222" s="86"/>
      <c r="F222" s="86"/>
      <c r="G222" s="86"/>
      <c r="H222" s="86"/>
      <c r="I222" s="86"/>
      <c r="J222" s="1"/>
      <c r="K222" s="1"/>
    </row>
    <row r="223" spans="2:11" ht="12.75">
      <c r="B223" s="1"/>
      <c r="C223" s="1"/>
      <c r="D223" s="86"/>
      <c r="E223" s="86"/>
      <c r="F223" s="86"/>
      <c r="G223" s="86"/>
      <c r="H223" s="86"/>
      <c r="I223" s="86"/>
      <c r="J223" s="1"/>
      <c r="K223" s="1"/>
    </row>
    <row r="224" spans="2:11" ht="12.75">
      <c r="B224" s="1"/>
      <c r="C224" s="1"/>
      <c r="D224" s="86"/>
      <c r="E224" s="86"/>
      <c r="F224" s="86"/>
      <c r="G224" s="86"/>
      <c r="H224" s="86"/>
      <c r="I224" s="86"/>
      <c r="J224" s="1"/>
      <c r="K224" s="1"/>
    </row>
    <row r="225" spans="2:11" ht="12.75">
      <c r="B225" s="1"/>
      <c r="C225" s="1"/>
      <c r="D225" s="86"/>
      <c r="E225" s="86"/>
      <c r="F225" s="86"/>
      <c r="G225" s="86"/>
      <c r="H225" s="86"/>
      <c r="I225" s="86"/>
      <c r="J225" s="1"/>
      <c r="K225" s="1"/>
    </row>
    <row r="226" spans="2:11" ht="12.75">
      <c r="B226" s="1"/>
      <c r="C226" s="1"/>
      <c r="D226" s="86"/>
      <c r="E226" s="86"/>
      <c r="F226" s="86"/>
      <c r="G226" s="86"/>
      <c r="H226" s="86"/>
      <c r="I226" s="86"/>
      <c r="J226" s="1"/>
      <c r="K226" s="1"/>
    </row>
    <row r="227" spans="2:11" ht="12.75">
      <c r="B227" s="1"/>
      <c r="C227" s="1"/>
      <c r="D227" s="86"/>
      <c r="E227" s="86"/>
      <c r="F227" s="86"/>
      <c r="G227" s="86"/>
      <c r="H227" s="86"/>
      <c r="I227" s="86"/>
      <c r="J227" s="1"/>
      <c r="K227" s="1"/>
    </row>
    <row r="228" spans="2:11" ht="12.75">
      <c r="B228" s="1"/>
      <c r="C228" s="1"/>
      <c r="D228" s="86"/>
      <c r="E228" s="86"/>
      <c r="F228" s="86"/>
      <c r="G228" s="86"/>
      <c r="H228" s="86"/>
      <c r="I228" s="86"/>
      <c r="J228" s="1"/>
      <c r="K228" s="1"/>
    </row>
    <row r="229" spans="2:11" ht="12.75">
      <c r="B229" s="1"/>
      <c r="C229" s="1"/>
      <c r="D229" s="86"/>
      <c r="E229" s="86"/>
      <c r="F229" s="86"/>
      <c r="G229" s="86"/>
      <c r="H229" s="86"/>
      <c r="I229" s="86"/>
      <c r="J229" s="1"/>
      <c r="K229" s="1"/>
    </row>
    <row r="230" spans="2:11" ht="12.75">
      <c r="B230" s="1"/>
      <c r="C230" s="1"/>
      <c r="D230" s="86"/>
      <c r="E230" s="86"/>
      <c r="F230" s="86"/>
      <c r="G230" s="86"/>
      <c r="H230" s="86"/>
      <c r="I230" s="86"/>
      <c r="J230" s="1"/>
      <c r="K230" s="1"/>
    </row>
    <row r="231" spans="2:11" ht="12.75">
      <c r="B231" s="1"/>
      <c r="C231" s="1"/>
      <c r="D231" s="86"/>
      <c r="E231" s="86"/>
      <c r="F231" s="86"/>
      <c r="G231" s="86"/>
      <c r="H231" s="86"/>
      <c r="I231" s="86"/>
      <c r="J231" s="1"/>
      <c r="K231" s="1"/>
    </row>
    <row r="232" spans="2:11" ht="12.75">
      <c r="B232" s="1"/>
      <c r="C232" s="1"/>
      <c r="D232" s="86"/>
      <c r="E232" s="86"/>
      <c r="F232" s="86"/>
      <c r="G232" s="86"/>
      <c r="H232" s="86"/>
      <c r="I232" s="86"/>
      <c r="J232" s="1"/>
      <c r="K232" s="1"/>
    </row>
    <row r="233" spans="2:11" ht="12.75">
      <c r="B233" s="1"/>
      <c r="C233" s="1"/>
      <c r="D233" s="86"/>
      <c r="E233" s="86"/>
      <c r="F233" s="86"/>
      <c r="G233" s="86"/>
      <c r="H233" s="86"/>
      <c r="I233" s="86"/>
      <c r="J233" s="1"/>
      <c r="K233" s="1"/>
    </row>
    <row r="234" spans="2:11" ht="12.75">
      <c r="B234" s="1"/>
      <c r="C234" s="1"/>
      <c r="D234" s="86"/>
      <c r="E234" s="86"/>
      <c r="F234" s="86"/>
      <c r="G234" s="86"/>
      <c r="H234" s="86"/>
      <c r="I234" s="86"/>
      <c r="J234" s="1"/>
      <c r="K234" s="1"/>
    </row>
    <row r="235" spans="2:11" ht="12.75">
      <c r="B235" s="1"/>
      <c r="C235" s="1"/>
      <c r="D235" s="86"/>
      <c r="E235" s="86"/>
      <c r="F235" s="86"/>
      <c r="G235" s="86"/>
      <c r="H235" s="86"/>
      <c r="I235" s="86"/>
      <c r="J235" s="1"/>
      <c r="K235" s="1"/>
    </row>
    <row r="236" spans="2:11" ht="12.75">
      <c r="B236" s="1"/>
      <c r="C236" s="1"/>
      <c r="D236" s="86"/>
      <c r="E236" s="86"/>
      <c r="F236" s="86"/>
      <c r="G236" s="86"/>
      <c r="H236" s="86"/>
      <c r="I236" s="86"/>
      <c r="J236" s="1"/>
      <c r="K236" s="1"/>
    </row>
    <row r="237" spans="2:11" ht="12.75">
      <c r="B237" s="1"/>
      <c r="C237" s="1"/>
      <c r="D237" s="86"/>
      <c r="E237" s="86"/>
      <c r="F237" s="86"/>
      <c r="G237" s="86"/>
      <c r="H237" s="86"/>
      <c r="I237" s="86"/>
      <c r="J237" s="1"/>
      <c r="K237" s="1"/>
    </row>
    <row r="238" spans="2:11" ht="12.75">
      <c r="B238" s="1"/>
      <c r="C238" s="1"/>
      <c r="D238" s="86"/>
      <c r="E238" s="86"/>
      <c r="F238" s="86"/>
      <c r="G238" s="86"/>
      <c r="H238" s="86"/>
      <c r="I238" s="86"/>
      <c r="J238" s="1"/>
      <c r="K238" s="1"/>
    </row>
    <row r="239" spans="2:11" ht="12.75">
      <c r="B239" s="1"/>
      <c r="C239" s="1"/>
      <c r="D239" s="86"/>
      <c r="E239" s="86"/>
      <c r="F239" s="86"/>
      <c r="G239" s="86"/>
      <c r="H239" s="86"/>
      <c r="I239" s="86"/>
      <c r="J239" s="1"/>
      <c r="K239" s="1"/>
    </row>
    <row r="240" spans="2:11" ht="12.75">
      <c r="B240" s="1"/>
      <c r="C240" s="1"/>
      <c r="D240" s="86"/>
      <c r="E240" s="86"/>
      <c r="F240" s="86"/>
      <c r="G240" s="86"/>
      <c r="H240" s="86"/>
      <c r="I240" s="86"/>
      <c r="J240" s="1"/>
      <c r="K240" s="1"/>
    </row>
    <row r="241" spans="2:11" ht="12.75">
      <c r="B241" s="1"/>
      <c r="C241" s="1"/>
      <c r="D241" s="86"/>
      <c r="E241" s="86"/>
      <c r="F241" s="86"/>
      <c r="G241" s="86"/>
      <c r="H241" s="86"/>
      <c r="I241" s="86"/>
      <c r="J241" s="1"/>
      <c r="K241" s="1"/>
    </row>
    <row r="242" spans="2:11" ht="12.75">
      <c r="B242" s="1"/>
      <c r="C242" s="1"/>
      <c r="D242" s="86"/>
      <c r="E242" s="86"/>
      <c r="F242" s="86"/>
      <c r="G242" s="86"/>
      <c r="H242" s="86"/>
      <c r="I242" s="86"/>
      <c r="J242" s="1"/>
      <c r="K242" s="1"/>
    </row>
    <row r="243" spans="2:11" ht="12.75">
      <c r="B243" s="1"/>
      <c r="C243" s="1"/>
      <c r="D243" s="86"/>
      <c r="E243" s="86"/>
      <c r="F243" s="86"/>
      <c r="G243" s="86"/>
      <c r="H243" s="86"/>
      <c r="I243" s="86"/>
      <c r="J243" s="1"/>
      <c r="K243" s="1"/>
    </row>
    <row r="244" spans="2:11" ht="12.75">
      <c r="B244" s="1"/>
      <c r="C244" s="1"/>
      <c r="D244" s="86"/>
      <c r="E244" s="86"/>
      <c r="F244" s="86"/>
      <c r="G244" s="86"/>
      <c r="H244" s="86"/>
      <c r="I244" s="86"/>
      <c r="J244" s="1"/>
      <c r="K244" s="1"/>
    </row>
    <row r="245" spans="2:11" ht="12.75">
      <c r="B245" s="1"/>
      <c r="C245" s="1"/>
      <c r="D245" s="86"/>
      <c r="E245" s="86"/>
      <c r="F245" s="86"/>
      <c r="G245" s="86"/>
      <c r="H245" s="86"/>
      <c r="I245" s="86"/>
      <c r="J245" s="1"/>
      <c r="K245" s="1"/>
    </row>
    <row r="246" spans="2:11" ht="12.75">
      <c r="B246" s="1"/>
      <c r="C246" s="1"/>
      <c r="D246" s="86"/>
      <c r="E246" s="86"/>
      <c r="F246" s="86"/>
      <c r="G246" s="86"/>
      <c r="H246" s="86"/>
      <c r="I246" s="86"/>
      <c r="J246" s="1"/>
      <c r="K246" s="1"/>
    </row>
    <row r="247" spans="2:11" ht="12.75">
      <c r="B247" s="1"/>
      <c r="C247" s="1"/>
      <c r="D247" s="86"/>
      <c r="E247" s="86"/>
      <c r="F247" s="86"/>
      <c r="G247" s="86"/>
      <c r="H247" s="86"/>
      <c r="I247" s="86"/>
      <c r="J247" s="1"/>
      <c r="K247" s="1"/>
    </row>
    <row r="248" spans="2:11" ht="12.75">
      <c r="B248" s="1"/>
      <c r="C248" s="1"/>
      <c r="D248" s="86"/>
      <c r="E248" s="86"/>
      <c r="F248" s="86"/>
      <c r="G248" s="86"/>
      <c r="H248" s="86"/>
      <c r="I248" s="86"/>
      <c r="J248" s="1"/>
      <c r="K248" s="1"/>
    </row>
    <row r="249" spans="2:11" ht="12.75">
      <c r="B249" s="1"/>
      <c r="C249" s="1"/>
      <c r="D249" s="86"/>
      <c r="E249" s="86"/>
      <c r="F249" s="86"/>
      <c r="G249" s="86"/>
      <c r="H249" s="86"/>
      <c r="I249" s="86"/>
      <c r="J249" s="1"/>
      <c r="K249" s="1"/>
    </row>
    <row r="250" spans="2:11" ht="12.75">
      <c r="B250" s="1"/>
      <c r="C250" s="1"/>
      <c r="D250" s="86"/>
      <c r="E250" s="86"/>
      <c r="F250" s="86"/>
      <c r="G250" s="86"/>
      <c r="H250" s="86"/>
      <c r="I250" s="86"/>
      <c r="J250" s="1"/>
      <c r="K250" s="1"/>
    </row>
    <row r="251" spans="2:11" ht="12.75">
      <c r="B251" s="1"/>
      <c r="C251" s="1"/>
      <c r="D251" s="86"/>
      <c r="E251" s="86"/>
      <c r="F251" s="86"/>
      <c r="G251" s="86"/>
      <c r="H251" s="86"/>
      <c r="I251" s="86"/>
      <c r="J251" s="1"/>
      <c r="K251" s="1"/>
    </row>
    <row r="252" spans="2:11" ht="12.75">
      <c r="B252" s="1"/>
      <c r="C252" s="1"/>
      <c r="D252" s="86"/>
      <c r="E252" s="86"/>
      <c r="F252" s="86"/>
      <c r="G252" s="86"/>
      <c r="H252" s="86"/>
      <c r="I252" s="86"/>
      <c r="J252" s="1"/>
      <c r="K252" s="1"/>
    </row>
    <row r="253" spans="2:11" ht="12.75">
      <c r="B253" s="1"/>
      <c r="C253" s="1"/>
      <c r="D253" s="86"/>
      <c r="E253" s="86"/>
      <c r="F253" s="86"/>
      <c r="G253" s="86"/>
      <c r="H253" s="86"/>
      <c r="I253" s="86"/>
      <c r="J253" s="1"/>
      <c r="K253" s="1"/>
    </row>
    <row r="254" spans="2:11" ht="12.75">
      <c r="B254" s="1"/>
      <c r="C254" s="1"/>
      <c r="D254" s="86"/>
      <c r="E254" s="86"/>
      <c r="F254" s="86"/>
      <c r="G254" s="86"/>
      <c r="H254" s="86"/>
      <c r="I254" s="86"/>
      <c r="J254" s="1"/>
      <c r="K254" s="1"/>
    </row>
    <row r="255" spans="2:11" ht="12.75">
      <c r="B255" s="1"/>
      <c r="C255" s="1"/>
      <c r="D255" s="86"/>
      <c r="E255" s="86"/>
      <c r="F255" s="86"/>
      <c r="G255" s="86"/>
      <c r="H255" s="86"/>
      <c r="I255" s="86"/>
      <c r="J255" s="1"/>
      <c r="K255" s="1"/>
    </row>
    <row r="256" spans="2:11" ht="12.75">
      <c r="B256" s="1"/>
      <c r="C256" s="1"/>
      <c r="D256" s="86"/>
      <c r="E256" s="86"/>
      <c r="F256" s="86"/>
      <c r="G256" s="86"/>
      <c r="H256" s="86"/>
      <c r="I256" s="86"/>
      <c r="J256" s="1"/>
      <c r="K256" s="1"/>
    </row>
    <row r="257" spans="2:11" ht="12.75">
      <c r="B257" s="1"/>
      <c r="C257" s="1"/>
      <c r="D257" s="86"/>
      <c r="E257" s="86"/>
      <c r="F257" s="86"/>
      <c r="G257" s="86"/>
      <c r="H257" s="86"/>
      <c r="I257" s="86"/>
      <c r="J257" s="1"/>
      <c r="K257" s="1"/>
    </row>
    <row r="258" spans="2:11" ht="12.75">
      <c r="B258" s="1"/>
      <c r="C258" s="1"/>
      <c r="D258" s="86"/>
      <c r="E258" s="86"/>
      <c r="F258" s="86"/>
      <c r="G258" s="86"/>
      <c r="H258" s="86"/>
      <c r="I258" s="86"/>
      <c r="J258" s="1"/>
      <c r="K258" s="1"/>
    </row>
    <row r="259" spans="2:11" ht="12.75">
      <c r="B259" s="1"/>
      <c r="C259" s="1"/>
      <c r="D259" s="86"/>
      <c r="E259" s="86"/>
      <c r="F259" s="86"/>
      <c r="G259" s="86"/>
      <c r="H259" s="86"/>
      <c r="I259" s="86"/>
      <c r="J259" s="1"/>
      <c r="K259" s="1"/>
    </row>
    <row r="260" spans="2:11" ht="12.75">
      <c r="B260" s="1"/>
      <c r="C260" s="1"/>
      <c r="D260" s="86"/>
      <c r="E260" s="86"/>
      <c r="F260" s="86"/>
      <c r="G260" s="86"/>
      <c r="H260" s="86"/>
      <c r="I260" s="86"/>
      <c r="J260" s="1"/>
      <c r="K260" s="1"/>
    </row>
    <row r="261" spans="2:11" ht="12.75">
      <c r="B261" s="1"/>
      <c r="C261" s="1"/>
      <c r="D261" s="86"/>
      <c r="E261" s="86"/>
      <c r="F261" s="86"/>
      <c r="G261" s="86"/>
      <c r="H261" s="86"/>
      <c r="I261" s="86"/>
      <c r="J261" s="1"/>
      <c r="K261" s="1"/>
    </row>
    <row r="262" spans="2:11" ht="12.75">
      <c r="B262" s="1"/>
      <c r="C262" s="1"/>
      <c r="D262" s="86"/>
      <c r="E262" s="86"/>
      <c r="F262" s="86"/>
      <c r="G262" s="86"/>
      <c r="H262" s="86"/>
      <c r="I262" s="86"/>
      <c r="J262" s="1"/>
      <c r="K262" s="1"/>
    </row>
    <row r="263" spans="2:11" ht="12.75">
      <c r="B263" s="1"/>
      <c r="C263" s="1"/>
      <c r="D263" s="86"/>
      <c r="E263" s="86"/>
      <c r="F263" s="86"/>
      <c r="G263" s="86"/>
      <c r="H263" s="86"/>
      <c r="I263" s="86"/>
      <c r="J263" s="1"/>
      <c r="K263" s="1"/>
    </row>
    <row r="264" spans="2:11" ht="12.75">
      <c r="B264" s="1"/>
      <c r="C264" s="1"/>
      <c r="D264" s="86"/>
      <c r="E264" s="86"/>
      <c r="F264" s="86"/>
      <c r="G264" s="86"/>
      <c r="H264" s="86"/>
      <c r="I264" s="86"/>
      <c r="J264" s="1"/>
      <c r="K264" s="1"/>
    </row>
    <row r="265" spans="2:11" ht="12.75">
      <c r="B265" s="1"/>
      <c r="C265" s="1"/>
      <c r="D265" s="86"/>
      <c r="E265" s="86"/>
      <c r="F265" s="86"/>
      <c r="G265" s="86"/>
      <c r="H265" s="86"/>
      <c r="I265" s="86"/>
      <c r="J265" s="1"/>
      <c r="K265" s="1"/>
    </row>
    <row r="266" spans="2:11" ht="12.75">
      <c r="B266" s="1"/>
      <c r="C266" s="1"/>
      <c r="D266" s="86"/>
      <c r="E266" s="86"/>
      <c r="F266" s="86"/>
      <c r="G266" s="86"/>
      <c r="H266" s="86"/>
      <c r="I266" s="86"/>
      <c r="J266" s="1"/>
      <c r="K266" s="1"/>
    </row>
    <row r="267" spans="2:11" ht="12.75">
      <c r="B267" s="1"/>
      <c r="C267" s="1"/>
      <c r="D267" s="86"/>
      <c r="E267" s="86"/>
      <c r="F267" s="86"/>
      <c r="G267" s="86"/>
      <c r="H267" s="86"/>
      <c r="I267" s="86"/>
      <c r="J267" s="1"/>
      <c r="K267" s="1"/>
    </row>
    <row r="268" spans="2:11" ht="12.75">
      <c r="B268" s="1"/>
      <c r="C268" s="1"/>
      <c r="D268" s="86"/>
      <c r="E268" s="86"/>
      <c r="F268" s="86"/>
      <c r="G268" s="86"/>
      <c r="H268" s="86"/>
      <c r="I268" s="86"/>
      <c r="J268" s="1"/>
      <c r="K268" s="1"/>
    </row>
    <row r="269" spans="2:11" ht="12.75">
      <c r="B269" s="1"/>
      <c r="C269" s="1"/>
      <c r="D269" s="86"/>
      <c r="E269" s="86"/>
      <c r="F269" s="86"/>
      <c r="G269" s="86"/>
      <c r="H269" s="86"/>
      <c r="I269" s="86"/>
      <c r="J269" s="1"/>
      <c r="K269" s="1"/>
    </row>
    <row r="270" spans="2:11" ht="12.75">
      <c r="B270" s="1"/>
      <c r="C270" s="1"/>
      <c r="D270" s="86"/>
      <c r="E270" s="86"/>
      <c r="F270" s="86"/>
      <c r="G270" s="86"/>
      <c r="H270" s="86"/>
      <c r="I270" s="86"/>
      <c r="J270" s="1"/>
      <c r="K270" s="1"/>
    </row>
    <row r="271" spans="2:11" ht="12.75">
      <c r="B271" s="1"/>
      <c r="C271" s="1"/>
      <c r="D271" s="86"/>
      <c r="E271" s="86"/>
      <c r="F271" s="86"/>
      <c r="G271" s="86"/>
      <c r="H271" s="86"/>
      <c r="I271" s="86"/>
      <c r="J271" s="1"/>
      <c r="K271" s="1"/>
    </row>
    <row r="272" spans="2:11" ht="12.75">
      <c r="B272" s="1"/>
      <c r="C272" s="1"/>
      <c r="D272" s="86"/>
      <c r="E272" s="86"/>
      <c r="F272" s="86"/>
      <c r="G272" s="86"/>
      <c r="H272" s="86"/>
      <c r="I272" s="86"/>
      <c r="J272" s="1"/>
      <c r="K272" s="1"/>
    </row>
    <row r="273" spans="2:11" ht="12.75">
      <c r="B273" s="1"/>
      <c r="C273" s="1"/>
      <c r="D273" s="86"/>
      <c r="E273" s="86"/>
      <c r="F273" s="86"/>
      <c r="G273" s="86"/>
      <c r="H273" s="86"/>
      <c r="I273" s="86"/>
      <c r="J273" s="1"/>
      <c r="K273" s="1"/>
    </row>
    <row r="274" spans="2:11" ht="12.75">
      <c r="B274" s="1"/>
      <c r="C274" s="1"/>
      <c r="D274" s="86"/>
      <c r="E274" s="86"/>
      <c r="F274" s="86"/>
      <c r="G274" s="86"/>
      <c r="H274" s="86"/>
      <c r="I274" s="86"/>
      <c r="J274" s="1"/>
      <c r="K274" s="1"/>
    </row>
    <row r="275" spans="2:11" ht="12.75">
      <c r="B275" s="1"/>
      <c r="C275" s="1"/>
      <c r="D275" s="86"/>
      <c r="E275" s="86"/>
      <c r="F275" s="86"/>
      <c r="G275" s="86"/>
      <c r="H275" s="86"/>
      <c r="I275" s="86"/>
      <c r="J275" s="1"/>
      <c r="K275" s="1"/>
    </row>
    <row r="276" spans="2:11" ht="12.75">
      <c r="B276" s="1"/>
      <c r="C276" s="1"/>
      <c r="D276" s="86"/>
      <c r="E276" s="86"/>
      <c r="F276" s="86"/>
      <c r="G276" s="86"/>
      <c r="H276" s="86"/>
      <c r="I276" s="86"/>
      <c r="J276" s="1"/>
      <c r="K276" s="1"/>
    </row>
    <row r="277" spans="2:11" ht="12.75">
      <c r="B277" s="1"/>
      <c r="C277" s="1"/>
      <c r="D277" s="86"/>
      <c r="E277" s="86"/>
      <c r="F277" s="86"/>
      <c r="G277" s="86"/>
      <c r="H277" s="86"/>
      <c r="I277" s="86"/>
      <c r="J277" s="1"/>
      <c r="K277" s="1"/>
    </row>
    <row r="278" spans="2:11" ht="12.75">
      <c r="B278" s="1"/>
      <c r="C278" s="1"/>
      <c r="D278" s="86"/>
      <c r="E278" s="86"/>
      <c r="F278" s="86"/>
      <c r="G278" s="86"/>
      <c r="H278" s="86"/>
      <c r="I278" s="86"/>
      <c r="J278" s="1"/>
      <c r="K278" s="1"/>
    </row>
    <row r="279" spans="2:11" ht="12.75">
      <c r="B279" s="1"/>
      <c r="C279" s="1"/>
      <c r="D279" s="86"/>
      <c r="E279" s="86"/>
      <c r="F279" s="86"/>
      <c r="G279" s="86"/>
      <c r="H279" s="86"/>
      <c r="I279" s="86"/>
      <c r="J279" s="1"/>
      <c r="K279" s="1"/>
    </row>
    <row r="280" spans="2:11" ht="12.75">
      <c r="B280" s="1"/>
      <c r="C280" s="1"/>
      <c r="D280" s="86"/>
      <c r="E280" s="86"/>
      <c r="F280" s="86"/>
      <c r="G280" s="86"/>
      <c r="H280" s="86"/>
      <c r="I280" s="86"/>
      <c r="J280" s="1"/>
      <c r="K280" s="1"/>
    </row>
    <row r="281" spans="2:11" ht="12.75">
      <c r="B281" s="1"/>
      <c r="C281" s="1"/>
      <c r="D281" s="86"/>
      <c r="E281" s="86"/>
      <c r="F281" s="86"/>
      <c r="G281" s="86"/>
      <c r="H281" s="86"/>
      <c r="I281" s="86"/>
      <c r="J281" s="1"/>
      <c r="K281" s="1"/>
    </row>
    <row r="282" spans="2:11" ht="12.75">
      <c r="B282" s="1"/>
      <c r="C282" s="1"/>
      <c r="D282" s="86"/>
      <c r="E282" s="86"/>
      <c r="F282" s="86"/>
      <c r="G282" s="86"/>
      <c r="H282" s="86"/>
      <c r="I282" s="86"/>
      <c r="J282" s="1"/>
      <c r="K282" s="1"/>
    </row>
    <row r="283" spans="2:11" ht="12.75">
      <c r="B283" s="1"/>
      <c r="C283" s="1"/>
      <c r="D283" s="86"/>
      <c r="E283" s="86"/>
      <c r="F283" s="86"/>
      <c r="G283" s="86"/>
      <c r="H283" s="86"/>
      <c r="I283" s="86"/>
      <c r="J283" s="1"/>
      <c r="K283" s="1"/>
    </row>
    <row r="284" spans="2:11" ht="12.75">
      <c r="B284" s="1"/>
      <c r="C284" s="1"/>
      <c r="D284" s="86"/>
      <c r="E284" s="86"/>
      <c r="F284" s="86"/>
      <c r="G284" s="86"/>
      <c r="H284" s="86"/>
      <c r="I284" s="86"/>
      <c r="J284" s="1"/>
      <c r="K284" s="1"/>
    </row>
    <row r="285" spans="2:11" ht="12.75">
      <c r="B285" s="1"/>
      <c r="C285" s="1"/>
      <c r="D285" s="86"/>
      <c r="E285" s="86"/>
      <c r="F285" s="86"/>
      <c r="G285" s="86"/>
      <c r="H285" s="86"/>
      <c r="I285" s="86"/>
      <c r="J285" s="1"/>
      <c r="K285" s="1"/>
    </row>
    <row r="286" spans="2:11" ht="12.75">
      <c r="B286" s="1"/>
      <c r="C286" s="1"/>
      <c r="D286" s="86"/>
      <c r="E286" s="86"/>
      <c r="F286" s="86"/>
      <c r="G286" s="86"/>
      <c r="H286" s="86"/>
      <c r="I286" s="86"/>
      <c r="J286" s="1"/>
      <c r="K286" s="1"/>
    </row>
    <row r="287" spans="2:11" ht="12.75">
      <c r="B287" s="1"/>
      <c r="C287" s="1"/>
      <c r="D287" s="86"/>
      <c r="E287" s="86"/>
      <c r="F287" s="86"/>
      <c r="G287" s="86"/>
      <c r="H287" s="86"/>
      <c r="I287" s="86"/>
      <c r="J287" s="1"/>
      <c r="K287" s="1"/>
    </row>
    <row r="288" spans="2:11" ht="12.75">
      <c r="B288" s="1"/>
      <c r="C288" s="1"/>
      <c r="D288" s="86"/>
      <c r="E288" s="86"/>
      <c r="F288" s="86"/>
      <c r="G288" s="86"/>
      <c r="H288" s="86"/>
      <c r="I288" s="86"/>
      <c r="J288" s="1"/>
      <c r="K288" s="1"/>
    </row>
    <row r="289" spans="2:11" ht="12.75">
      <c r="B289" s="1"/>
      <c r="C289" s="1"/>
      <c r="D289" s="86"/>
      <c r="E289" s="86"/>
      <c r="F289" s="86"/>
      <c r="G289" s="86"/>
      <c r="H289" s="86"/>
      <c r="I289" s="86"/>
      <c r="J289" s="1"/>
      <c r="K289" s="1"/>
    </row>
    <row r="290" spans="2:11" ht="12.75">
      <c r="B290" s="1"/>
      <c r="C290" s="1"/>
      <c r="D290" s="86"/>
      <c r="E290" s="86"/>
      <c r="F290" s="86"/>
      <c r="G290" s="86"/>
      <c r="H290" s="86"/>
      <c r="I290" s="86"/>
      <c r="J290" s="1"/>
      <c r="K290" s="1"/>
    </row>
    <row r="291" spans="2:11" ht="12.75">
      <c r="B291" s="1"/>
      <c r="C291" s="1"/>
      <c r="D291" s="86"/>
      <c r="E291" s="86"/>
      <c r="F291" s="86"/>
      <c r="G291" s="86"/>
      <c r="H291" s="86"/>
      <c r="I291" s="86"/>
      <c r="J291" s="1"/>
      <c r="K291" s="1"/>
    </row>
    <row r="292" spans="2:11" ht="12.75">
      <c r="B292" s="1"/>
      <c r="C292" s="1"/>
      <c r="D292" s="86"/>
      <c r="E292" s="86"/>
      <c r="F292" s="86"/>
      <c r="G292" s="86"/>
      <c r="H292" s="86"/>
      <c r="I292" s="86"/>
      <c r="J292" s="1"/>
      <c r="K292" s="1"/>
    </row>
    <row r="293" spans="2:11" ht="12.75">
      <c r="B293" s="1"/>
      <c r="C293" s="1"/>
      <c r="D293" s="86"/>
      <c r="E293" s="86"/>
      <c r="F293" s="86"/>
      <c r="G293" s="86"/>
      <c r="H293" s="86"/>
      <c r="I293" s="86"/>
      <c r="J293" s="1"/>
      <c r="K293" s="1"/>
    </row>
    <row r="294" spans="2:11" ht="12.75">
      <c r="B294" s="1"/>
      <c r="C294" s="1"/>
      <c r="D294" s="86"/>
      <c r="E294" s="86"/>
      <c r="F294" s="86"/>
      <c r="G294" s="86"/>
      <c r="H294" s="86"/>
      <c r="I294" s="86"/>
      <c r="J294" s="1"/>
      <c r="K294" s="1"/>
    </row>
    <row r="295" spans="2:11" ht="12.75">
      <c r="B295" s="1"/>
      <c r="C295" s="1"/>
      <c r="D295" s="86"/>
      <c r="E295" s="86"/>
      <c r="F295" s="86"/>
      <c r="G295" s="86"/>
      <c r="H295" s="86"/>
      <c r="I295" s="86"/>
      <c r="J295" s="1"/>
      <c r="K295" s="1"/>
    </row>
    <row r="296" spans="2:11" ht="12.75">
      <c r="B296" s="1"/>
      <c r="C296" s="1"/>
      <c r="D296" s="86"/>
      <c r="E296" s="86"/>
      <c r="F296" s="86"/>
      <c r="G296" s="86"/>
      <c r="H296" s="86"/>
      <c r="I296" s="86"/>
      <c r="J296" s="1"/>
      <c r="K296" s="1"/>
    </row>
    <row r="297" spans="2:11" ht="12.75">
      <c r="B297" s="1"/>
      <c r="C297" s="1"/>
      <c r="D297" s="86"/>
      <c r="E297" s="86"/>
      <c r="F297" s="86"/>
      <c r="G297" s="86"/>
      <c r="H297" s="86"/>
      <c r="I297" s="86"/>
      <c r="J297" s="1"/>
      <c r="K297" s="1"/>
    </row>
    <row r="298" spans="2:11" ht="12.75">
      <c r="B298" s="1"/>
      <c r="C298" s="1"/>
      <c r="D298" s="86"/>
      <c r="E298" s="86"/>
      <c r="F298" s="86"/>
      <c r="G298" s="86"/>
      <c r="H298" s="86"/>
      <c r="I298" s="86"/>
      <c r="J298" s="1"/>
      <c r="K298" s="1"/>
    </row>
    <row r="299" spans="2:11" ht="12.75">
      <c r="B299" s="1"/>
      <c r="C299" s="1"/>
      <c r="D299" s="86"/>
      <c r="E299" s="86"/>
      <c r="F299" s="86"/>
      <c r="G299" s="86"/>
      <c r="H299" s="86"/>
      <c r="I299" s="86"/>
      <c r="J299" s="1"/>
      <c r="K299" s="1"/>
    </row>
    <row r="300" spans="2:11" ht="12.75">
      <c r="B300" s="1"/>
      <c r="C300" s="1"/>
      <c r="D300" s="86"/>
      <c r="E300" s="86"/>
      <c r="F300" s="86"/>
      <c r="G300" s="86"/>
      <c r="H300" s="86"/>
      <c r="I300" s="86"/>
      <c r="J300" s="1"/>
      <c r="K300" s="1"/>
    </row>
    <row r="301" spans="2:11" ht="12.75">
      <c r="B301" s="1"/>
      <c r="C301" s="1"/>
      <c r="D301" s="86"/>
      <c r="E301" s="86"/>
      <c r="F301" s="86"/>
      <c r="G301" s="86"/>
      <c r="H301" s="86"/>
      <c r="I301" s="86"/>
      <c r="J301" s="1"/>
      <c r="K301" s="1"/>
    </row>
    <row r="302" spans="2:11" ht="12.75">
      <c r="B302" s="1"/>
      <c r="C302" s="1"/>
      <c r="D302" s="86"/>
      <c r="E302" s="86"/>
      <c r="F302" s="86"/>
      <c r="G302" s="86"/>
      <c r="H302" s="86"/>
      <c r="I302" s="86"/>
      <c r="J302" s="1"/>
      <c r="K302" s="1"/>
    </row>
    <row r="303" spans="2:11" ht="12.75">
      <c r="B303" s="1"/>
      <c r="C303" s="1"/>
      <c r="D303" s="86"/>
      <c r="E303" s="86"/>
      <c r="F303" s="86"/>
      <c r="G303" s="86"/>
      <c r="H303" s="86"/>
      <c r="I303" s="86"/>
      <c r="J303" s="1"/>
      <c r="K303" s="1"/>
    </row>
    <row r="304" spans="2:11" ht="12.75">
      <c r="B304" s="1"/>
      <c r="C304" s="1"/>
      <c r="D304" s="86"/>
      <c r="E304" s="86"/>
      <c r="F304" s="86"/>
      <c r="G304" s="86"/>
      <c r="H304" s="86"/>
      <c r="I304" s="86"/>
      <c r="J304" s="1"/>
      <c r="K304" s="1"/>
    </row>
    <row r="305" spans="2:11" ht="12.75">
      <c r="B305" s="1"/>
      <c r="C305" s="1"/>
      <c r="D305" s="86"/>
      <c r="E305" s="86"/>
      <c r="F305" s="86"/>
      <c r="G305" s="86"/>
      <c r="H305" s="86"/>
      <c r="I305" s="86"/>
      <c r="J305" s="1"/>
      <c r="K305" s="1"/>
    </row>
    <row r="306" spans="2:11" ht="12.75">
      <c r="B306" s="1"/>
      <c r="C306" s="1"/>
      <c r="D306" s="86"/>
      <c r="E306" s="86"/>
      <c r="F306" s="86"/>
      <c r="G306" s="86"/>
      <c r="H306" s="86"/>
      <c r="I306" s="86"/>
      <c r="J306" s="1"/>
      <c r="K306" s="1"/>
    </row>
    <row r="307" spans="2:11" ht="12.75">
      <c r="B307" s="1"/>
      <c r="C307" s="1"/>
      <c r="D307" s="86"/>
      <c r="E307" s="86"/>
      <c r="F307" s="86"/>
      <c r="G307" s="86"/>
      <c r="H307" s="86"/>
      <c r="I307" s="86"/>
      <c r="J307" s="1"/>
      <c r="K307" s="1"/>
    </row>
    <row r="308" spans="2:11" ht="12.75">
      <c r="B308" s="1"/>
      <c r="C308" s="1"/>
      <c r="D308" s="86"/>
      <c r="E308" s="86"/>
      <c r="F308" s="86"/>
      <c r="G308" s="86"/>
      <c r="H308" s="86"/>
      <c r="I308" s="86"/>
      <c r="J308" s="1"/>
      <c r="K308" s="1"/>
    </row>
    <row r="309" spans="2:11" ht="12.75">
      <c r="B309" s="1"/>
      <c r="C309" s="1"/>
      <c r="D309" s="86"/>
      <c r="E309" s="86"/>
      <c r="F309" s="86"/>
      <c r="G309" s="86"/>
      <c r="H309" s="86"/>
      <c r="I309" s="86"/>
      <c r="J309" s="1"/>
      <c r="K309" s="1"/>
    </row>
    <row r="310" spans="2:11" ht="12.75">
      <c r="B310" s="1"/>
      <c r="C310" s="1"/>
      <c r="D310" s="86"/>
      <c r="E310" s="86"/>
      <c r="F310" s="86"/>
      <c r="G310" s="86"/>
      <c r="H310" s="86"/>
      <c r="I310" s="86"/>
      <c r="J310" s="1"/>
      <c r="K310" s="1"/>
    </row>
    <row r="311" spans="2:11" ht="12.75">
      <c r="B311" s="1"/>
      <c r="C311" s="1"/>
      <c r="D311" s="86"/>
      <c r="E311" s="86"/>
      <c r="F311" s="86"/>
      <c r="G311" s="86"/>
      <c r="H311" s="86"/>
      <c r="I311" s="86"/>
      <c r="J311" s="1"/>
      <c r="K311" s="1"/>
    </row>
    <row r="312" spans="2:11" ht="12.75">
      <c r="B312" s="1"/>
      <c r="C312" s="1"/>
      <c r="D312" s="86"/>
      <c r="E312" s="86"/>
      <c r="F312" s="86"/>
      <c r="G312" s="86"/>
      <c r="H312" s="86"/>
      <c r="I312" s="86"/>
      <c r="J312" s="1"/>
      <c r="K312" s="1"/>
    </row>
    <row r="313" spans="2:11" ht="12.75">
      <c r="B313" s="1"/>
      <c r="C313" s="1"/>
      <c r="D313" s="86"/>
      <c r="E313" s="86"/>
      <c r="F313" s="86"/>
      <c r="G313" s="86"/>
      <c r="H313" s="86"/>
      <c r="I313" s="86"/>
      <c r="J313" s="1"/>
      <c r="K313" s="1"/>
    </row>
    <row r="314" spans="2:11" ht="12.75">
      <c r="B314" s="1"/>
      <c r="C314" s="1"/>
      <c r="D314" s="86"/>
      <c r="E314" s="86"/>
      <c r="F314" s="86"/>
      <c r="G314" s="86"/>
      <c r="H314" s="86"/>
      <c r="I314" s="86"/>
      <c r="J314" s="1"/>
      <c r="K314" s="1"/>
    </row>
    <row r="315" spans="2:11" ht="12.75">
      <c r="B315" s="1"/>
      <c r="C315" s="1"/>
      <c r="D315" s="86"/>
      <c r="E315" s="86"/>
      <c r="F315" s="86"/>
      <c r="G315" s="86"/>
      <c r="H315" s="86"/>
      <c r="I315" s="86"/>
      <c r="J315" s="1"/>
      <c r="K315" s="1"/>
    </row>
    <row r="316" spans="2:11" ht="12.75">
      <c r="B316" s="1"/>
      <c r="C316" s="1"/>
      <c r="D316" s="86"/>
      <c r="E316" s="86"/>
      <c r="F316" s="86"/>
      <c r="G316" s="86"/>
      <c r="H316" s="86"/>
      <c r="I316" s="86"/>
      <c r="J316" s="1"/>
      <c r="K316" s="1"/>
    </row>
    <row r="317" spans="2:11" ht="12.75">
      <c r="B317" s="1"/>
      <c r="C317" s="1"/>
      <c r="D317" s="86"/>
      <c r="E317" s="86"/>
      <c r="F317" s="86"/>
      <c r="G317" s="86"/>
      <c r="H317" s="86"/>
      <c r="I317" s="86"/>
      <c r="J317" s="1"/>
      <c r="K317" s="1"/>
    </row>
    <row r="318" spans="2:11" ht="12.75">
      <c r="B318" s="1"/>
      <c r="C318" s="1"/>
      <c r="D318" s="86"/>
      <c r="E318" s="86"/>
      <c r="F318" s="86"/>
      <c r="G318" s="86"/>
      <c r="H318" s="86"/>
      <c r="I318" s="86"/>
      <c r="J318" s="1"/>
      <c r="K318" s="1"/>
    </row>
    <row r="319" spans="2:11" ht="12.75">
      <c r="B319" s="1"/>
      <c r="C319" s="1"/>
      <c r="D319" s="86"/>
      <c r="E319" s="86"/>
      <c r="F319" s="86"/>
      <c r="G319" s="86"/>
      <c r="H319" s="86"/>
      <c r="I319" s="86"/>
      <c r="J319" s="1"/>
      <c r="K319" s="1"/>
    </row>
    <row r="320" spans="2:11" ht="12.75">
      <c r="B320" s="1"/>
      <c r="C320" s="1"/>
      <c r="D320" s="86"/>
      <c r="E320" s="86"/>
      <c r="F320" s="86"/>
      <c r="G320" s="86"/>
      <c r="H320" s="86"/>
      <c r="I320" s="86"/>
      <c r="J320" s="1"/>
      <c r="K320" s="1"/>
    </row>
    <row r="321" spans="2:11" ht="12.75">
      <c r="B321" s="1"/>
      <c r="C321" s="1"/>
      <c r="D321" s="86"/>
      <c r="E321" s="86"/>
      <c r="F321" s="86"/>
      <c r="G321" s="86"/>
      <c r="H321" s="86"/>
      <c r="I321" s="86"/>
      <c r="J321" s="1"/>
      <c r="K321" s="1"/>
    </row>
    <row r="322" spans="2:11" ht="12.75">
      <c r="B322" s="1"/>
      <c r="C322" s="1"/>
      <c r="D322" s="86"/>
      <c r="E322" s="86"/>
      <c r="F322" s="86"/>
      <c r="G322" s="86"/>
      <c r="H322" s="86"/>
      <c r="I322" s="86"/>
      <c r="J322" s="1"/>
      <c r="K322" s="1"/>
    </row>
    <row r="323" spans="2:11" ht="12.75">
      <c r="B323" s="1"/>
      <c r="C323" s="1"/>
      <c r="D323" s="86"/>
      <c r="E323" s="86"/>
      <c r="F323" s="86"/>
      <c r="G323" s="86"/>
      <c r="H323" s="86"/>
      <c r="I323" s="86"/>
      <c r="J323" s="1"/>
      <c r="K323" s="1"/>
    </row>
    <row r="324" spans="2:11" ht="12.75">
      <c r="B324" s="1"/>
      <c r="C324" s="1"/>
      <c r="D324" s="86"/>
      <c r="E324" s="86"/>
      <c r="F324" s="86"/>
      <c r="G324" s="86"/>
      <c r="H324" s="86"/>
      <c r="I324" s="86"/>
      <c r="J324" s="1"/>
      <c r="K324" s="1"/>
    </row>
    <row r="325" spans="2:11" ht="12.75">
      <c r="B325" s="1"/>
      <c r="C325" s="1"/>
      <c r="D325" s="86"/>
      <c r="E325" s="86"/>
      <c r="F325" s="86"/>
      <c r="G325" s="86"/>
      <c r="H325" s="86"/>
      <c r="I325" s="86"/>
      <c r="J325" s="1"/>
      <c r="K325" s="1"/>
    </row>
    <row r="326" spans="2:11" ht="12.75">
      <c r="B326" s="1"/>
      <c r="C326" s="1"/>
      <c r="D326" s="86"/>
      <c r="E326" s="86"/>
      <c r="F326" s="86"/>
      <c r="G326" s="86"/>
      <c r="H326" s="86"/>
      <c r="I326" s="86"/>
      <c r="J326" s="1"/>
      <c r="K326" s="1"/>
    </row>
    <row r="327" spans="2:11" ht="12.75">
      <c r="B327" s="1"/>
      <c r="C327" s="1"/>
      <c r="D327" s="86"/>
      <c r="E327" s="86"/>
      <c r="F327" s="86"/>
      <c r="G327" s="86"/>
      <c r="H327" s="86"/>
      <c r="I327" s="86"/>
      <c r="J327" s="1"/>
      <c r="K327" s="1"/>
    </row>
    <row r="328" spans="2:11" ht="12.75">
      <c r="B328" s="1"/>
      <c r="C328" s="1"/>
      <c r="D328" s="86"/>
      <c r="E328" s="86"/>
      <c r="F328" s="86"/>
      <c r="G328" s="86"/>
      <c r="H328" s="86"/>
      <c r="I328" s="86"/>
      <c r="J328" s="1"/>
      <c r="K328" s="1"/>
    </row>
    <row r="329" spans="2:11" ht="12.75">
      <c r="B329" s="1"/>
      <c r="C329" s="1"/>
      <c r="D329" s="86"/>
      <c r="E329" s="86"/>
      <c r="F329" s="86"/>
      <c r="G329" s="86"/>
      <c r="H329" s="86"/>
      <c r="I329" s="86"/>
      <c r="J329" s="1"/>
      <c r="K329" s="1"/>
    </row>
    <row r="330" spans="2:11" ht="12.75">
      <c r="B330" s="1"/>
      <c r="C330" s="1"/>
      <c r="D330" s="86"/>
      <c r="E330" s="86"/>
      <c r="F330" s="86"/>
      <c r="G330" s="86"/>
      <c r="H330" s="86"/>
      <c r="I330" s="86"/>
      <c r="J330" s="1"/>
      <c r="K330" s="1"/>
    </row>
    <row r="331" spans="2:11" ht="12.75">
      <c r="B331" s="1"/>
      <c r="C331" s="1"/>
      <c r="D331" s="86"/>
      <c r="E331" s="86"/>
      <c r="F331" s="86"/>
      <c r="G331" s="86"/>
      <c r="H331" s="86"/>
      <c r="I331" s="86"/>
      <c r="J331" s="1"/>
      <c r="K331" s="1"/>
    </row>
    <row r="332" spans="2:11" ht="12.75">
      <c r="B332" s="1"/>
      <c r="C332" s="1"/>
      <c r="D332" s="86"/>
      <c r="E332" s="86"/>
      <c r="F332" s="86"/>
      <c r="G332" s="86"/>
      <c r="H332" s="86"/>
      <c r="I332" s="86"/>
      <c r="J332" s="1"/>
      <c r="K332" s="1"/>
    </row>
    <row r="333" spans="2:11" ht="12.75">
      <c r="B333" s="1"/>
      <c r="C333" s="1"/>
      <c r="D333" s="86"/>
      <c r="E333" s="86"/>
      <c r="F333" s="86"/>
      <c r="G333" s="86"/>
      <c r="H333" s="86"/>
      <c r="I333" s="86"/>
      <c r="J333" s="1"/>
      <c r="K333" s="1"/>
    </row>
    <row r="334" spans="2:11" ht="12.75">
      <c r="B334" s="1"/>
      <c r="C334" s="1"/>
      <c r="D334" s="86"/>
      <c r="E334" s="86"/>
      <c r="F334" s="86"/>
      <c r="G334" s="86"/>
      <c r="H334" s="86"/>
      <c r="I334" s="86"/>
      <c r="J334" s="1"/>
      <c r="K334" s="1"/>
    </row>
    <row r="335" spans="2:11" ht="12.75">
      <c r="B335" s="1"/>
      <c r="C335" s="1"/>
      <c r="D335" s="86"/>
      <c r="E335" s="86"/>
      <c r="F335" s="86"/>
      <c r="G335" s="86"/>
      <c r="H335" s="86"/>
      <c r="I335" s="86"/>
      <c r="J335" s="1"/>
      <c r="K335" s="1"/>
    </row>
    <row r="336" spans="2:11" ht="12.75">
      <c r="B336" s="1"/>
      <c r="C336" s="1"/>
      <c r="D336" s="86"/>
      <c r="E336" s="86"/>
      <c r="F336" s="86"/>
      <c r="G336" s="86"/>
      <c r="H336" s="86"/>
      <c r="I336" s="86"/>
      <c r="J336" s="1"/>
      <c r="K336" s="1"/>
    </row>
    <row r="337" spans="2:11" ht="12.75">
      <c r="B337" s="1"/>
      <c r="C337" s="1"/>
      <c r="D337" s="86"/>
      <c r="E337" s="86"/>
      <c r="F337" s="86"/>
      <c r="G337" s="86"/>
      <c r="H337" s="86"/>
      <c r="I337" s="86"/>
      <c r="J337" s="1"/>
      <c r="K337" s="1"/>
    </row>
    <row r="338" spans="2:11" ht="12.75">
      <c r="B338" s="1"/>
      <c r="C338" s="1"/>
      <c r="D338" s="86"/>
      <c r="E338" s="86"/>
      <c r="F338" s="86"/>
      <c r="G338" s="86"/>
      <c r="H338" s="86"/>
      <c r="I338" s="86"/>
      <c r="J338" s="1"/>
      <c r="K338" s="1"/>
    </row>
    <row r="339" spans="2:11" ht="12.75">
      <c r="B339" s="1"/>
      <c r="C339" s="1"/>
      <c r="D339" s="86"/>
      <c r="E339" s="86"/>
      <c r="F339" s="86"/>
      <c r="G339" s="86"/>
      <c r="H339" s="86"/>
      <c r="I339" s="86"/>
      <c r="J339" s="1"/>
      <c r="K339" s="1"/>
    </row>
    <row r="340" spans="2:11" ht="12.75">
      <c r="B340" s="1"/>
      <c r="C340" s="1"/>
      <c r="D340" s="86"/>
      <c r="E340" s="86"/>
      <c r="F340" s="86"/>
      <c r="G340" s="86"/>
      <c r="H340" s="86"/>
      <c r="I340" s="86"/>
      <c r="J340" s="1"/>
      <c r="K340" s="1"/>
    </row>
    <row r="341" spans="2:11" ht="12.75">
      <c r="B341" s="1"/>
      <c r="C341" s="1"/>
      <c r="D341" s="86"/>
      <c r="E341" s="86"/>
      <c r="F341" s="86"/>
      <c r="G341" s="86"/>
      <c r="H341" s="86"/>
      <c r="I341" s="86"/>
      <c r="J341" s="1"/>
      <c r="K341" s="1"/>
    </row>
    <row r="342" spans="2:11" ht="12.75">
      <c r="B342" s="1"/>
      <c r="C342" s="1"/>
      <c r="D342" s="86"/>
      <c r="E342" s="86"/>
      <c r="F342" s="86"/>
      <c r="G342" s="86"/>
      <c r="H342" s="86"/>
      <c r="I342" s="86"/>
      <c r="J342" s="1"/>
      <c r="K342" s="1"/>
    </row>
    <row r="343" spans="2:11" ht="12.75">
      <c r="B343" s="1"/>
      <c r="C343" s="1"/>
      <c r="D343" s="86"/>
      <c r="E343" s="86"/>
      <c r="F343" s="86"/>
      <c r="G343" s="86"/>
      <c r="H343" s="86"/>
      <c r="I343" s="86"/>
      <c r="J343" s="1"/>
      <c r="K343" s="1"/>
    </row>
    <row r="344" spans="2:11" ht="12.75">
      <c r="B344" s="1"/>
      <c r="C344" s="1"/>
      <c r="D344" s="86"/>
      <c r="E344" s="86"/>
      <c r="F344" s="86"/>
      <c r="G344" s="86"/>
      <c r="H344" s="86"/>
      <c r="I344" s="86"/>
      <c r="J344" s="1"/>
      <c r="K344" s="1"/>
    </row>
    <row r="345" spans="2:11" ht="12.75">
      <c r="B345" s="1"/>
      <c r="C345" s="1"/>
      <c r="D345" s="86"/>
      <c r="E345" s="86"/>
      <c r="F345" s="86"/>
      <c r="G345" s="86"/>
      <c r="H345" s="86"/>
      <c r="I345" s="86"/>
      <c r="J345" s="1"/>
      <c r="K345" s="1"/>
    </row>
    <row r="346" spans="2:11" ht="12.75">
      <c r="B346" s="1"/>
      <c r="C346" s="1"/>
      <c r="D346" s="86"/>
      <c r="E346" s="86"/>
      <c r="F346" s="86"/>
      <c r="G346" s="86"/>
      <c r="H346" s="86"/>
      <c r="I346" s="86"/>
      <c r="J346" s="1"/>
      <c r="K346" s="1"/>
    </row>
    <row r="347" spans="2:11" ht="12.75">
      <c r="B347" s="1"/>
      <c r="C347" s="1"/>
      <c r="D347" s="86"/>
      <c r="E347" s="86"/>
      <c r="F347" s="86"/>
      <c r="G347" s="86"/>
      <c r="H347" s="86"/>
      <c r="I347" s="86"/>
      <c r="J347" s="1"/>
      <c r="K347" s="1"/>
    </row>
    <row r="348" spans="2:11" ht="12.75">
      <c r="B348" s="1"/>
      <c r="C348" s="1"/>
      <c r="D348" s="86"/>
      <c r="E348" s="86"/>
      <c r="F348" s="86"/>
      <c r="G348" s="86"/>
      <c r="H348" s="86"/>
      <c r="I348" s="86"/>
      <c r="J348" s="1"/>
      <c r="K348" s="1"/>
    </row>
    <row r="349" spans="2:11" ht="12.75">
      <c r="B349" s="1"/>
      <c r="C349" s="1"/>
      <c r="D349" s="86"/>
      <c r="E349" s="86"/>
      <c r="F349" s="86"/>
      <c r="G349" s="86"/>
      <c r="H349" s="86"/>
      <c r="I349" s="86"/>
      <c r="J349" s="1"/>
      <c r="K349" s="1"/>
    </row>
    <row r="350" spans="2:11" ht="12.75">
      <c r="B350" s="1"/>
      <c r="C350" s="1"/>
      <c r="D350" s="86"/>
      <c r="E350" s="86"/>
      <c r="F350" s="86"/>
      <c r="G350" s="86"/>
      <c r="H350" s="86"/>
      <c r="I350" s="86"/>
      <c r="J350" s="1"/>
      <c r="K350" s="1"/>
    </row>
    <row r="351" spans="2:11" ht="12.75">
      <c r="B351" s="1"/>
      <c r="C351" s="1"/>
      <c r="D351" s="86"/>
      <c r="E351" s="86"/>
      <c r="F351" s="86"/>
      <c r="G351" s="86"/>
      <c r="H351" s="86"/>
      <c r="I351" s="86"/>
      <c r="J351" s="1"/>
      <c r="K351" s="1"/>
    </row>
    <row r="352" spans="2:11" ht="12.75">
      <c r="B352" s="1"/>
      <c r="C352" s="1"/>
      <c r="D352" s="86"/>
      <c r="E352" s="86"/>
      <c r="F352" s="86"/>
      <c r="G352" s="86"/>
      <c r="H352" s="86"/>
      <c r="I352" s="86"/>
      <c r="J352" s="1"/>
      <c r="K352" s="1"/>
    </row>
    <row r="353" spans="2:11" ht="12.75">
      <c r="B353" s="1"/>
      <c r="C353" s="1"/>
      <c r="D353" s="86"/>
      <c r="E353" s="86"/>
      <c r="F353" s="86"/>
      <c r="G353" s="86"/>
      <c r="H353" s="86"/>
      <c r="I353" s="86"/>
      <c r="J353" s="1"/>
      <c r="K353" s="1"/>
    </row>
    <row r="354" spans="2:11" ht="12.75">
      <c r="B354" s="1"/>
      <c r="C354" s="1"/>
      <c r="D354" s="86"/>
      <c r="E354" s="86"/>
      <c r="F354" s="86"/>
      <c r="G354" s="86"/>
      <c r="H354" s="86"/>
      <c r="I354" s="86"/>
      <c r="J354" s="1"/>
      <c r="K354" s="1"/>
    </row>
    <row r="355" spans="2:11" ht="12.75">
      <c r="B355" s="1"/>
      <c r="C355" s="1"/>
      <c r="D355" s="86"/>
      <c r="E355" s="86"/>
      <c r="F355" s="86"/>
      <c r="G355" s="86"/>
      <c r="H355" s="86"/>
      <c r="I355" s="86"/>
      <c r="J355" s="1"/>
      <c r="K355" s="1"/>
    </row>
    <row r="356" spans="2:11" ht="12.75">
      <c r="B356" s="1"/>
      <c r="C356" s="1"/>
      <c r="D356" s="86"/>
      <c r="E356" s="86"/>
      <c r="F356" s="86"/>
      <c r="G356" s="86"/>
      <c r="H356" s="86"/>
      <c r="I356" s="86"/>
      <c r="J356" s="1"/>
      <c r="K356" s="1"/>
    </row>
    <row r="357" spans="2:11" ht="12.75">
      <c r="B357" s="1"/>
      <c r="C357" s="1"/>
      <c r="D357" s="86"/>
      <c r="E357" s="86"/>
      <c r="F357" s="86"/>
      <c r="G357" s="86"/>
      <c r="H357" s="86"/>
      <c r="I357" s="86"/>
      <c r="J357" s="1"/>
      <c r="K357" s="1"/>
    </row>
    <row r="358" spans="2:11" ht="12.75">
      <c r="B358" s="1"/>
      <c r="C358" s="1"/>
      <c r="D358" s="86"/>
      <c r="E358" s="86"/>
      <c r="F358" s="86"/>
      <c r="G358" s="86"/>
      <c r="H358" s="86"/>
      <c r="I358" s="86"/>
      <c r="J358" s="1"/>
      <c r="K358" s="1"/>
    </row>
    <row r="359" spans="2:11" ht="12.75">
      <c r="B359" s="1"/>
      <c r="C359" s="1"/>
      <c r="D359" s="86"/>
      <c r="E359" s="86"/>
      <c r="F359" s="86"/>
      <c r="G359" s="86"/>
      <c r="H359" s="86"/>
      <c r="I359" s="86"/>
      <c r="J359" s="1"/>
      <c r="K359" s="1"/>
    </row>
    <row r="360" spans="2:11" ht="12.75">
      <c r="B360" s="1"/>
      <c r="C360" s="1"/>
      <c r="D360" s="86"/>
      <c r="E360" s="86"/>
      <c r="F360" s="86"/>
      <c r="G360" s="86"/>
      <c r="H360" s="86"/>
      <c r="I360" s="86"/>
      <c r="J360" s="1"/>
      <c r="K360" s="1"/>
    </row>
    <row r="361" spans="2:11" ht="12.75">
      <c r="B361" s="1"/>
      <c r="C361" s="1"/>
      <c r="D361" s="86"/>
      <c r="E361" s="86"/>
      <c r="F361" s="86"/>
      <c r="G361" s="86"/>
      <c r="H361" s="86"/>
      <c r="I361" s="86"/>
      <c r="J361" s="1"/>
      <c r="K361" s="1"/>
    </row>
    <row r="362" spans="2:11" ht="12.75">
      <c r="B362" s="1"/>
      <c r="C362" s="1"/>
      <c r="D362" s="86"/>
      <c r="E362" s="86"/>
      <c r="F362" s="86"/>
      <c r="G362" s="86"/>
      <c r="H362" s="86"/>
      <c r="I362" s="86"/>
      <c r="J362" s="1"/>
      <c r="K362" s="1"/>
    </row>
    <row r="363" spans="2:11" ht="12.75">
      <c r="B363" s="1"/>
      <c r="C363" s="1"/>
      <c r="D363" s="86"/>
      <c r="E363" s="86"/>
      <c r="F363" s="86"/>
      <c r="G363" s="86"/>
      <c r="H363" s="86"/>
      <c r="I363" s="86"/>
      <c r="J363" s="1"/>
      <c r="K363" s="1"/>
    </row>
    <row r="364" spans="2:11" ht="12.75">
      <c r="B364" s="1"/>
      <c r="C364" s="1"/>
      <c r="D364" s="86"/>
      <c r="E364" s="86"/>
      <c r="F364" s="86"/>
      <c r="G364" s="86"/>
      <c r="H364" s="86"/>
      <c r="I364" s="86"/>
      <c r="J364" s="1"/>
      <c r="K364" s="1"/>
    </row>
    <row r="365" spans="2:11" ht="12.75">
      <c r="B365" s="1"/>
      <c r="C365" s="1"/>
      <c r="D365" s="86"/>
      <c r="E365" s="86"/>
      <c r="F365" s="86"/>
      <c r="G365" s="86"/>
      <c r="H365" s="86"/>
      <c r="I365" s="86"/>
      <c r="J365" s="1"/>
      <c r="K365" s="1"/>
    </row>
    <row r="366" spans="2:11" ht="12.75">
      <c r="B366" s="1"/>
      <c r="C366" s="1"/>
      <c r="D366" s="86"/>
      <c r="E366" s="86"/>
      <c r="F366" s="86"/>
      <c r="G366" s="86"/>
      <c r="H366" s="86"/>
      <c r="I366" s="86"/>
      <c r="J366" s="1"/>
      <c r="K366" s="1"/>
    </row>
    <row r="367" spans="2:11" ht="12.75">
      <c r="B367" s="1"/>
      <c r="C367" s="1"/>
      <c r="D367" s="86"/>
      <c r="E367" s="86"/>
      <c r="F367" s="86"/>
      <c r="G367" s="86"/>
      <c r="H367" s="86"/>
      <c r="I367" s="86"/>
      <c r="J367" s="1"/>
      <c r="K367" s="1"/>
    </row>
    <row r="368" spans="2:11" ht="12.75">
      <c r="B368" s="1"/>
      <c r="C368" s="1"/>
      <c r="D368" s="86"/>
      <c r="E368" s="86"/>
      <c r="F368" s="86"/>
      <c r="G368" s="86"/>
      <c r="H368" s="86"/>
      <c r="I368" s="86"/>
      <c r="J368" s="1"/>
      <c r="K368" s="1"/>
    </row>
    <row r="369" spans="2:11" ht="12.75">
      <c r="B369" s="1"/>
      <c r="C369" s="1"/>
      <c r="D369" s="86"/>
      <c r="E369" s="86"/>
      <c r="F369" s="86"/>
      <c r="G369" s="86"/>
      <c r="H369" s="86"/>
      <c r="I369" s="86"/>
      <c r="J369" s="1"/>
      <c r="K369" s="1"/>
    </row>
    <row r="370" spans="2:11" ht="12.75">
      <c r="B370" s="1"/>
      <c r="C370" s="1"/>
      <c r="D370" s="86"/>
      <c r="E370" s="86"/>
      <c r="F370" s="86"/>
      <c r="G370" s="86"/>
      <c r="H370" s="86"/>
      <c r="I370" s="86"/>
      <c r="J370" s="1"/>
      <c r="K370" s="1"/>
    </row>
    <row r="371" spans="2:11" ht="12.75">
      <c r="B371" s="1"/>
      <c r="C371" s="1"/>
      <c r="D371" s="86"/>
      <c r="E371" s="86"/>
      <c r="F371" s="86"/>
      <c r="G371" s="86"/>
      <c r="H371" s="86"/>
      <c r="I371" s="86"/>
      <c r="J371" s="1"/>
      <c r="K371" s="1"/>
    </row>
    <row r="372" spans="2:11" ht="12.75">
      <c r="B372" s="1"/>
      <c r="C372" s="1"/>
      <c r="D372" s="86"/>
      <c r="E372" s="86"/>
      <c r="F372" s="86"/>
      <c r="G372" s="86"/>
      <c r="H372" s="86"/>
      <c r="I372" s="86"/>
      <c r="J372" s="1"/>
      <c r="K372" s="1"/>
    </row>
    <row r="373" spans="2:11" ht="12.75">
      <c r="B373" s="1"/>
      <c r="C373" s="1"/>
      <c r="D373" s="86"/>
      <c r="E373" s="86"/>
      <c r="F373" s="86"/>
      <c r="G373" s="86"/>
      <c r="H373" s="86"/>
      <c r="I373" s="86"/>
      <c r="J373" s="1"/>
      <c r="K373" s="1"/>
    </row>
    <row r="374" spans="2:11" ht="12.75">
      <c r="B374" s="1"/>
      <c r="C374" s="1"/>
      <c r="D374" s="86"/>
      <c r="E374" s="86"/>
      <c r="F374" s="86"/>
      <c r="G374" s="86"/>
      <c r="H374" s="86"/>
      <c r="I374" s="86"/>
      <c r="J374" s="1"/>
      <c r="K374" s="1"/>
    </row>
    <row r="375" spans="2:11" ht="12.75">
      <c r="B375" s="1"/>
      <c r="C375" s="1"/>
      <c r="D375" s="86"/>
      <c r="E375" s="86"/>
      <c r="F375" s="86"/>
      <c r="G375" s="86"/>
      <c r="H375" s="86"/>
      <c r="I375" s="86"/>
      <c r="J375" s="1"/>
      <c r="K375" s="1"/>
    </row>
    <row r="376" spans="2:11" ht="12.75">
      <c r="B376" s="1"/>
      <c r="C376" s="1"/>
      <c r="D376" s="86"/>
      <c r="E376" s="86"/>
      <c r="F376" s="86"/>
      <c r="G376" s="86"/>
      <c r="H376" s="86"/>
      <c r="I376" s="86"/>
      <c r="J376" s="1"/>
      <c r="K376" s="1"/>
    </row>
    <row r="377" spans="2:11" ht="12.75">
      <c r="B377" s="1"/>
      <c r="C377" s="1"/>
      <c r="D377" s="86"/>
      <c r="E377" s="86"/>
      <c r="F377" s="86"/>
      <c r="G377" s="86"/>
      <c r="H377" s="86"/>
      <c r="I377" s="86"/>
      <c r="J377" s="1"/>
      <c r="K377" s="1"/>
    </row>
    <row r="378" spans="2:11" ht="12.75">
      <c r="B378" s="1"/>
      <c r="C378" s="1"/>
      <c r="D378" s="86"/>
      <c r="E378" s="86"/>
      <c r="F378" s="86"/>
      <c r="G378" s="86"/>
      <c r="H378" s="86"/>
      <c r="I378" s="86"/>
      <c r="J378" s="1"/>
      <c r="K378" s="1"/>
    </row>
    <row r="379" spans="2:11" ht="12.75">
      <c r="B379" s="1"/>
      <c r="C379" s="1"/>
      <c r="D379" s="86"/>
      <c r="E379" s="86"/>
      <c r="F379" s="86"/>
      <c r="G379" s="86"/>
      <c r="H379" s="86"/>
      <c r="I379" s="86"/>
      <c r="J379" s="1"/>
      <c r="K379" s="1"/>
    </row>
    <row r="380" spans="2:11" ht="12.75">
      <c r="B380" s="1"/>
      <c r="C380" s="1"/>
      <c r="D380" s="86"/>
      <c r="E380" s="86"/>
      <c r="F380" s="86"/>
      <c r="G380" s="86"/>
      <c r="H380" s="86"/>
      <c r="I380" s="86"/>
      <c r="J380" s="1"/>
      <c r="K380" s="1"/>
    </row>
    <row r="381" spans="2:11" ht="12.75">
      <c r="B381" s="1"/>
      <c r="C381" s="1"/>
      <c r="D381" s="86"/>
      <c r="E381" s="86"/>
      <c r="F381" s="86"/>
      <c r="G381" s="86"/>
      <c r="H381" s="86"/>
      <c r="I381" s="86"/>
      <c r="J381" s="1"/>
      <c r="K381" s="1"/>
    </row>
    <row r="382" spans="2:11" ht="12.75">
      <c r="B382" s="1"/>
      <c r="C382" s="1"/>
      <c r="D382" s="86"/>
      <c r="E382" s="86"/>
      <c r="F382" s="86"/>
      <c r="G382" s="86"/>
      <c r="H382" s="86"/>
      <c r="I382" s="86"/>
      <c r="J382" s="1"/>
      <c r="K382" s="1"/>
    </row>
    <row r="383" spans="2:11" ht="12.75">
      <c r="B383" s="1"/>
      <c r="C383" s="1"/>
      <c r="D383" s="86"/>
      <c r="E383" s="86"/>
      <c r="F383" s="86"/>
      <c r="G383" s="86"/>
      <c r="H383" s="86"/>
      <c r="I383" s="86"/>
      <c r="J383" s="1"/>
      <c r="K383" s="1"/>
    </row>
    <row r="384" spans="2:11" ht="12.75">
      <c r="B384" s="1"/>
      <c r="C384" s="1"/>
      <c r="D384" s="86"/>
      <c r="E384" s="86"/>
      <c r="F384" s="86"/>
      <c r="G384" s="86"/>
      <c r="H384" s="86"/>
      <c r="I384" s="86"/>
      <c r="J384" s="1"/>
      <c r="K384" s="1"/>
    </row>
    <row r="385" spans="2:11" ht="12.75">
      <c r="B385" s="1"/>
      <c r="C385" s="1"/>
      <c r="D385" s="86"/>
      <c r="E385" s="86"/>
      <c r="F385" s="86"/>
      <c r="G385" s="86"/>
      <c r="H385" s="86"/>
      <c r="I385" s="86"/>
      <c r="J385" s="1"/>
      <c r="K385" s="1"/>
    </row>
    <row r="386" spans="2:11" ht="12.75">
      <c r="B386" s="1"/>
      <c r="C386" s="1"/>
      <c r="D386" s="86"/>
      <c r="E386" s="86"/>
      <c r="F386" s="86"/>
      <c r="G386" s="86"/>
      <c r="H386" s="86"/>
      <c r="I386" s="86"/>
      <c r="J386" s="1"/>
      <c r="K386" s="1"/>
    </row>
    <row r="387" spans="2:11" ht="12.75">
      <c r="B387" s="1"/>
      <c r="C387" s="1"/>
      <c r="D387" s="86"/>
      <c r="E387" s="86"/>
      <c r="F387" s="86"/>
      <c r="G387" s="86"/>
      <c r="H387" s="86"/>
      <c r="I387" s="86"/>
      <c r="J387" s="1"/>
      <c r="K387" s="1"/>
    </row>
    <row r="388" spans="2:11" ht="12.75">
      <c r="B388" s="1"/>
      <c r="C388" s="1"/>
      <c r="D388" s="86"/>
      <c r="E388" s="86"/>
      <c r="F388" s="86"/>
      <c r="G388" s="86"/>
      <c r="H388" s="86"/>
      <c r="I388" s="86"/>
      <c r="J388" s="1"/>
      <c r="K388" s="1"/>
    </row>
    <row r="389" spans="2:11" ht="12.75">
      <c r="B389" s="1"/>
      <c r="C389" s="1"/>
      <c r="D389" s="86"/>
      <c r="E389" s="86"/>
      <c r="F389" s="86"/>
      <c r="G389" s="86"/>
      <c r="H389" s="86"/>
      <c r="I389" s="86"/>
      <c r="J389" s="1"/>
      <c r="K389" s="1"/>
    </row>
    <row r="390" spans="2:11" ht="12.75">
      <c r="B390" s="1"/>
      <c r="C390" s="1"/>
      <c r="D390" s="86"/>
      <c r="E390" s="86"/>
      <c r="F390" s="86"/>
      <c r="G390" s="86"/>
      <c r="H390" s="86"/>
      <c r="I390" s="86"/>
      <c r="J390" s="1"/>
      <c r="K390" s="1"/>
    </row>
    <row r="391" spans="2:11" ht="12.75">
      <c r="B391" s="1"/>
      <c r="C391" s="1"/>
      <c r="D391" s="86"/>
      <c r="E391" s="86"/>
      <c r="F391" s="86"/>
      <c r="G391" s="86"/>
      <c r="H391" s="86"/>
      <c r="I391" s="86"/>
      <c r="J391" s="1"/>
      <c r="K391" s="1"/>
    </row>
    <row r="392" spans="2:11" ht="12.75">
      <c r="B392" s="1"/>
      <c r="C392" s="1"/>
      <c r="D392" s="86"/>
      <c r="E392" s="86"/>
      <c r="F392" s="86"/>
      <c r="G392" s="86"/>
      <c r="H392" s="86"/>
      <c r="I392" s="86"/>
      <c r="J392" s="1"/>
      <c r="K392" s="1"/>
    </row>
    <row r="393" spans="2:11" ht="12.75">
      <c r="B393" s="1"/>
      <c r="C393" s="1"/>
      <c r="D393" s="86"/>
      <c r="E393" s="86"/>
      <c r="F393" s="86"/>
      <c r="G393" s="86"/>
      <c r="H393" s="86"/>
      <c r="I393" s="86"/>
      <c r="J393" s="1"/>
      <c r="K393" s="1"/>
    </row>
    <row r="394" spans="2:11" ht="12.75">
      <c r="B394" s="1"/>
      <c r="C394" s="1"/>
      <c r="D394" s="86"/>
      <c r="E394" s="86"/>
      <c r="F394" s="86"/>
      <c r="G394" s="86"/>
      <c r="H394" s="86"/>
      <c r="I394" s="86"/>
      <c r="J394" s="1"/>
      <c r="K394" s="1"/>
    </row>
    <row r="395" spans="2:11" ht="12.75">
      <c r="B395" s="1"/>
      <c r="C395" s="1"/>
      <c r="D395" s="86"/>
      <c r="E395" s="86"/>
      <c r="F395" s="86"/>
      <c r="G395" s="86"/>
      <c r="H395" s="86"/>
      <c r="I395" s="86"/>
      <c r="J395" s="1"/>
      <c r="K395" s="1"/>
    </row>
    <row r="396" spans="2:11" ht="12.75">
      <c r="B396" s="1"/>
      <c r="C396" s="1"/>
      <c r="D396" s="86"/>
      <c r="E396" s="86"/>
      <c r="F396" s="86"/>
      <c r="G396" s="86"/>
      <c r="H396" s="86"/>
      <c r="I396" s="86"/>
      <c r="J396" s="1"/>
      <c r="K396" s="1"/>
    </row>
    <row r="397" spans="2:11" ht="12.75">
      <c r="B397" s="1"/>
      <c r="C397" s="1"/>
      <c r="D397" s="86"/>
      <c r="E397" s="86"/>
      <c r="F397" s="86"/>
      <c r="G397" s="86"/>
      <c r="H397" s="86"/>
      <c r="I397" s="86"/>
      <c r="J397" s="1"/>
      <c r="K397" s="1"/>
    </row>
    <row r="398" spans="2:11" ht="12.75">
      <c r="B398" s="1"/>
      <c r="C398" s="1"/>
      <c r="D398" s="86"/>
      <c r="E398" s="86"/>
      <c r="F398" s="86"/>
      <c r="G398" s="86"/>
      <c r="H398" s="86"/>
      <c r="I398" s="86"/>
      <c r="J398" s="1"/>
      <c r="K398" s="1"/>
    </row>
    <row r="399" spans="2:11" ht="12.75">
      <c r="B399" s="1"/>
      <c r="C399" s="1"/>
      <c r="D399" s="86"/>
      <c r="E399" s="86"/>
      <c r="F399" s="86"/>
      <c r="G399" s="86"/>
      <c r="H399" s="86"/>
      <c r="I399" s="86"/>
      <c r="J399" s="1"/>
      <c r="K399" s="1"/>
    </row>
    <row r="400" spans="2:11" ht="12.75">
      <c r="B400" s="1"/>
      <c r="C400" s="1"/>
      <c r="D400" s="86"/>
      <c r="E400" s="86"/>
      <c r="F400" s="86"/>
      <c r="G400" s="86"/>
      <c r="H400" s="86"/>
      <c r="I400" s="86"/>
      <c r="J400" s="1"/>
      <c r="K400" s="1"/>
    </row>
    <row r="401" spans="2:11" ht="12.75">
      <c r="B401" s="1"/>
      <c r="C401" s="1"/>
      <c r="D401" s="86"/>
      <c r="E401" s="86"/>
      <c r="F401" s="86"/>
      <c r="G401" s="86"/>
      <c r="H401" s="86"/>
      <c r="I401" s="86"/>
      <c r="J401" s="1"/>
      <c r="K401" s="1"/>
    </row>
    <row r="402" spans="2:11" ht="12.75">
      <c r="B402" s="1"/>
      <c r="C402" s="1"/>
      <c r="D402" s="86"/>
      <c r="E402" s="86"/>
      <c r="F402" s="86"/>
      <c r="G402" s="86"/>
      <c r="H402" s="86"/>
      <c r="I402" s="86"/>
      <c r="J402" s="1"/>
      <c r="K402" s="1"/>
    </row>
    <row r="403" spans="2:11" ht="12.75">
      <c r="B403" s="1"/>
      <c r="C403" s="1"/>
      <c r="D403" s="86"/>
      <c r="E403" s="86"/>
      <c r="F403" s="86"/>
      <c r="G403" s="86"/>
      <c r="H403" s="86"/>
      <c r="I403" s="86"/>
      <c r="J403" s="1"/>
      <c r="K403" s="1"/>
    </row>
    <row r="404" spans="2:11" ht="12.75">
      <c r="B404" s="1"/>
      <c r="C404" s="1"/>
      <c r="D404" s="86"/>
      <c r="E404" s="86"/>
      <c r="F404" s="86"/>
      <c r="G404" s="86"/>
      <c r="H404" s="86"/>
      <c r="I404" s="86"/>
      <c r="J404" s="1"/>
      <c r="K404" s="1"/>
    </row>
    <row r="405" spans="2:11" ht="12.75">
      <c r="B405" s="1"/>
      <c r="C405" s="1"/>
      <c r="D405" s="86"/>
      <c r="E405" s="86"/>
      <c r="F405" s="86"/>
      <c r="G405" s="86"/>
      <c r="H405" s="86"/>
      <c r="I405" s="86"/>
      <c r="J405" s="1"/>
      <c r="K405" s="1"/>
    </row>
    <row r="406" spans="2:11" ht="12.75">
      <c r="B406" s="1"/>
      <c r="C406" s="1"/>
      <c r="D406" s="86"/>
      <c r="E406" s="86"/>
      <c r="F406" s="86"/>
      <c r="G406" s="86"/>
      <c r="H406" s="86"/>
      <c r="I406" s="86"/>
      <c r="J406" s="1"/>
      <c r="K406" s="1"/>
    </row>
    <row r="407" spans="2:11" ht="12.75">
      <c r="B407" s="1"/>
      <c r="C407" s="1"/>
      <c r="D407" s="86"/>
      <c r="E407" s="86"/>
      <c r="F407" s="86"/>
      <c r="G407" s="86"/>
      <c r="H407" s="86"/>
      <c r="I407" s="86"/>
      <c r="J407" s="1"/>
      <c r="K407" s="1"/>
    </row>
    <row r="408" spans="2:11" ht="12.75">
      <c r="B408" s="1"/>
      <c r="C408" s="1"/>
      <c r="D408" s="86"/>
      <c r="E408" s="86"/>
      <c r="F408" s="86"/>
      <c r="G408" s="86"/>
      <c r="H408" s="86"/>
      <c r="I408" s="86"/>
      <c r="J408" s="1"/>
      <c r="K408" s="1"/>
    </row>
    <row r="409" spans="2:11" ht="12.75">
      <c r="B409" s="1"/>
      <c r="C409" s="1"/>
      <c r="D409" s="86"/>
      <c r="E409" s="86"/>
      <c r="F409" s="86"/>
      <c r="G409" s="86"/>
      <c r="H409" s="86"/>
      <c r="I409" s="86"/>
      <c r="J409" s="1"/>
      <c r="K409" s="1"/>
    </row>
    <row r="410" spans="2:11" ht="12.75">
      <c r="B410" s="1"/>
      <c r="C410" s="1"/>
      <c r="D410" s="86"/>
      <c r="E410" s="86"/>
      <c r="F410" s="86"/>
      <c r="G410" s="86"/>
      <c r="H410" s="86"/>
      <c r="I410" s="86"/>
      <c r="J410" s="1"/>
      <c r="K410" s="1"/>
    </row>
    <row r="411" spans="2:11" ht="12.75">
      <c r="B411" s="1"/>
      <c r="C411" s="1"/>
      <c r="D411" s="86"/>
      <c r="E411" s="86"/>
      <c r="F411" s="86"/>
      <c r="G411" s="86"/>
      <c r="H411" s="86"/>
      <c r="I411" s="86"/>
      <c r="J411" s="1"/>
      <c r="K411" s="1"/>
    </row>
    <row r="412" spans="2:11" ht="12.75">
      <c r="B412" s="1"/>
      <c r="C412" s="1"/>
      <c r="D412" s="86"/>
      <c r="E412" s="86"/>
      <c r="F412" s="86"/>
      <c r="G412" s="86"/>
      <c r="H412" s="86"/>
      <c r="I412" s="86"/>
      <c r="J412" s="1"/>
      <c r="K412" s="1"/>
    </row>
    <row r="413" spans="2:11" ht="12.75">
      <c r="B413" s="1"/>
      <c r="C413" s="1"/>
      <c r="D413" s="86"/>
      <c r="E413" s="86"/>
      <c r="F413" s="86"/>
      <c r="G413" s="86"/>
      <c r="H413" s="86"/>
      <c r="I413" s="86"/>
      <c r="J413" s="1"/>
      <c r="K413" s="1"/>
    </row>
    <row r="414" spans="2:11" ht="12.75">
      <c r="B414" s="1"/>
      <c r="C414" s="1"/>
      <c r="D414" s="86"/>
      <c r="E414" s="86"/>
      <c r="F414" s="86"/>
      <c r="G414" s="86"/>
      <c r="H414" s="86"/>
      <c r="I414" s="86"/>
      <c r="J414" s="1"/>
      <c r="K414" s="1"/>
    </row>
    <row r="415" spans="2:11" ht="12.75">
      <c r="B415" s="1"/>
      <c r="C415" s="1"/>
      <c r="D415" s="86"/>
      <c r="E415" s="86"/>
      <c r="F415" s="86"/>
      <c r="G415" s="86"/>
      <c r="H415" s="86"/>
      <c r="I415" s="86"/>
      <c r="J415" s="1"/>
      <c r="K415" s="1"/>
    </row>
    <row r="416" spans="2:11" ht="12.75">
      <c r="B416" s="1"/>
      <c r="C416" s="1"/>
      <c r="D416" s="86"/>
      <c r="E416" s="86"/>
      <c r="F416" s="86"/>
      <c r="G416" s="86"/>
      <c r="H416" s="86"/>
      <c r="I416" s="86"/>
      <c r="J416" s="1"/>
      <c r="K416" s="1"/>
    </row>
    <row r="417" spans="2:11" ht="12.75">
      <c r="B417" s="1"/>
      <c r="C417" s="1"/>
      <c r="D417" s="86"/>
      <c r="E417" s="86"/>
      <c r="F417" s="86"/>
      <c r="G417" s="86"/>
      <c r="H417" s="86"/>
      <c r="I417" s="86"/>
      <c r="J417" s="1"/>
      <c r="K417" s="1"/>
    </row>
    <row r="418" spans="2:11" ht="12.75">
      <c r="B418" s="1"/>
      <c r="C418" s="1"/>
      <c r="D418" s="86"/>
      <c r="E418" s="86"/>
      <c r="F418" s="86"/>
      <c r="G418" s="86"/>
      <c r="H418" s="86"/>
      <c r="I418" s="86"/>
      <c r="J418" s="1"/>
      <c r="K418" s="1"/>
    </row>
    <row r="419" spans="2:11" ht="12.75">
      <c r="B419" s="1"/>
      <c r="C419" s="1"/>
      <c r="D419" s="86"/>
      <c r="E419" s="86"/>
      <c r="F419" s="86"/>
      <c r="G419" s="86"/>
      <c r="H419" s="86"/>
      <c r="I419" s="86"/>
      <c r="J419" s="1"/>
      <c r="K419" s="1"/>
    </row>
    <row r="420" spans="2:11" ht="12.75">
      <c r="B420" s="1"/>
      <c r="C420" s="1"/>
      <c r="D420" s="86"/>
      <c r="E420" s="86"/>
      <c r="F420" s="86"/>
      <c r="G420" s="86"/>
      <c r="H420" s="86"/>
      <c r="I420" s="86"/>
      <c r="J420" s="1"/>
      <c r="K420" s="1"/>
    </row>
    <row r="421" spans="2:11" ht="12.75">
      <c r="B421" s="1"/>
      <c r="C421" s="1"/>
      <c r="D421" s="86"/>
      <c r="E421" s="86"/>
      <c r="F421" s="86"/>
      <c r="G421" s="86"/>
      <c r="H421" s="86"/>
      <c r="I421" s="86"/>
      <c r="J421" s="1"/>
      <c r="K421" s="1"/>
    </row>
    <row r="422" spans="2:11" ht="12.75">
      <c r="B422" s="1"/>
      <c r="C422" s="1"/>
      <c r="D422" s="86"/>
      <c r="E422" s="86"/>
      <c r="F422" s="86"/>
      <c r="G422" s="86"/>
      <c r="H422" s="86"/>
      <c r="I422" s="86"/>
      <c r="J422" s="1"/>
      <c r="K422" s="1"/>
    </row>
    <row r="423" spans="2:11" ht="12.75">
      <c r="B423" s="1"/>
      <c r="C423" s="1"/>
      <c r="D423" s="86"/>
      <c r="E423" s="86"/>
      <c r="F423" s="86"/>
      <c r="G423" s="86"/>
      <c r="H423" s="86"/>
      <c r="I423" s="86"/>
      <c r="J423" s="1"/>
      <c r="K423" s="1"/>
    </row>
    <row r="424" spans="2:11" ht="12.75">
      <c r="B424" s="1"/>
      <c r="C424" s="1"/>
      <c r="D424" s="86"/>
      <c r="E424" s="86"/>
      <c r="F424" s="86"/>
      <c r="G424" s="86"/>
      <c r="H424" s="86"/>
      <c r="I424" s="86"/>
      <c r="J424" s="1"/>
      <c r="K424" s="1"/>
    </row>
    <row r="425" spans="2:11" ht="12.75">
      <c r="B425" s="1"/>
      <c r="C425" s="1"/>
      <c r="D425" s="86"/>
      <c r="E425" s="86"/>
      <c r="F425" s="86"/>
      <c r="G425" s="86"/>
      <c r="H425" s="86"/>
      <c r="I425" s="86"/>
      <c r="J425" s="1"/>
      <c r="K425" s="1"/>
    </row>
    <row r="426" spans="2:11" ht="12.75">
      <c r="B426" s="1"/>
      <c r="C426" s="1"/>
      <c r="D426" s="86"/>
      <c r="E426" s="86"/>
      <c r="F426" s="86"/>
      <c r="G426" s="86"/>
      <c r="H426" s="86"/>
      <c r="I426" s="86"/>
      <c r="J426" s="1"/>
      <c r="K426" s="1"/>
    </row>
    <row r="427" spans="2:11" ht="12.75">
      <c r="B427" s="1"/>
      <c r="C427" s="1"/>
      <c r="D427" s="86"/>
      <c r="E427" s="86"/>
      <c r="F427" s="86"/>
      <c r="G427" s="86"/>
      <c r="H427" s="86"/>
      <c r="I427" s="86"/>
      <c r="J427" s="1"/>
      <c r="K427" s="1"/>
    </row>
    <row r="428" spans="2:11" ht="12.75">
      <c r="B428" s="1"/>
      <c r="C428" s="1"/>
      <c r="D428" s="86"/>
      <c r="E428" s="86"/>
      <c r="F428" s="86"/>
      <c r="G428" s="86"/>
      <c r="H428" s="86"/>
      <c r="I428" s="86"/>
      <c r="J428" s="1"/>
      <c r="K428" s="1"/>
    </row>
    <row r="429" spans="2:11" ht="12.75">
      <c r="B429" s="1"/>
      <c r="C429" s="1"/>
      <c r="D429" s="86"/>
      <c r="E429" s="86"/>
      <c r="F429" s="86"/>
      <c r="G429" s="86"/>
      <c r="H429" s="86"/>
      <c r="I429" s="86"/>
      <c r="J429" s="1"/>
      <c r="K429" s="1"/>
    </row>
    <row r="430" spans="2:11" ht="12.75">
      <c r="B430" s="1"/>
      <c r="C430" s="1"/>
      <c r="D430" s="86"/>
      <c r="E430" s="86"/>
      <c r="F430" s="86"/>
      <c r="G430" s="86"/>
      <c r="H430" s="86"/>
      <c r="I430" s="86"/>
      <c r="J430" s="1"/>
      <c r="K430" s="1"/>
    </row>
    <row r="431" spans="2:11" ht="12.75">
      <c r="B431" s="1"/>
      <c r="C431" s="1"/>
      <c r="D431" s="86"/>
      <c r="E431" s="86"/>
      <c r="F431" s="86"/>
      <c r="G431" s="86"/>
      <c r="H431" s="86"/>
      <c r="I431" s="86"/>
      <c r="J431" s="1"/>
      <c r="K431" s="1"/>
    </row>
    <row r="432" spans="2:11" ht="12.75">
      <c r="B432" s="1"/>
      <c r="C432" s="1"/>
      <c r="D432" s="86"/>
      <c r="E432" s="86"/>
      <c r="F432" s="86"/>
      <c r="G432" s="86"/>
      <c r="H432" s="86"/>
      <c r="I432" s="86"/>
      <c r="J432" s="1"/>
      <c r="K432" s="1"/>
    </row>
    <row r="433" spans="2:11" ht="12.75">
      <c r="B433" s="1"/>
      <c r="C433" s="1"/>
      <c r="D433" s="86"/>
      <c r="E433" s="86"/>
      <c r="F433" s="86"/>
      <c r="G433" s="86"/>
      <c r="H433" s="86"/>
      <c r="I433" s="86"/>
      <c r="J433" s="1"/>
      <c r="K433" s="1"/>
    </row>
    <row r="434" spans="2:11" ht="12.75">
      <c r="B434" s="1"/>
      <c r="C434" s="1"/>
      <c r="D434" s="86"/>
      <c r="E434" s="86"/>
      <c r="F434" s="86"/>
      <c r="G434" s="86"/>
      <c r="H434" s="86"/>
      <c r="I434" s="86"/>
      <c r="J434" s="1"/>
      <c r="K434" s="1"/>
    </row>
    <row r="435" spans="2:11" ht="12.75">
      <c r="B435" s="1"/>
      <c r="C435" s="1"/>
      <c r="D435" s="86"/>
      <c r="E435" s="86"/>
      <c r="F435" s="86"/>
      <c r="G435" s="86"/>
      <c r="H435" s="86"/>
      <c r="I435" s="86"/>
      <c r="J435" s="1"/>
      <c r="K435" s="1"/>
    </row>
    <row r="436" spans="2:11" ht="12.75">
      <c r="B436" s="1"/>
      <c r="C436" s="1"/>
      <c r="D436" s="86"/>
      <c r="E436" s="86"/>
      <c r="F436" s="86"/>
      <c r="G436" s="86"/>
      <c r="H436" s="86"/>
      <c r="I436" s="86"/>
      <c r="J436" s="1"/>
      <c r="K436" s="1"/>
    </row>
    <row r="437" spans="2:11" ht="12.75">
      <c r="B437" s="1"/>
      <c r="C437" s="1"/>
      <c r="D437" s="86"/>
      <c r="E437" s="86"/>
      <c r="F437" s="86"/>
      <c r="G437" s="86"/>
      <c r="H437" s="86"/>
      <c r="I437" s="86"/>
      <c r="J437" s="1"/>
      <c r="K437" s="1"/>
    </row>
    <row r="438" spans="2:11" ht="12.75">
      <c r="B438" s="1"/>
      <c r="C438" s="1"/>
      <c r="D438" s="86"/>
      <c r="E438" s="86"/>
      <c r="F438" s="86"/>
      <c r="G438" s="86"/>
      <c r="H438" s="86"/>
      <c r="I438" s="86"/>
      <c r="J438" s="1"/>
      <c r="K438" s="1"/>
    </row>
    <row r="439" spans="2:11" ht="12.75">
      <c r="B439" s="1"/>
      <c r="C439" s="1"/>
      <c r="D439" s="86"/>
      <c r="E439" s="86"/>
      <c r="F439" s="86"/>
      <c r="G439" s="86"/>
      <c r="H439" s="86"/>
      <c r="I439" s="86"/>
      <c r="J439" s="1"/>
      <c r="K439" s="1"/>
    </row>
    <row r="440" spans="2:11" ht="12.75">
      <c r="B440" s="1"/>
      <c r="C440" s="1"/>
      <c r="D440" s="86"/>
      <c r="E440" s="86"/>
      <c r="F440" s="86"/>
      <c r="G440" s="86"/>
      <c r="H440" s="86"/>
      <c r="I440" s="86"/>
      <c r="J440" s="1"/>
      <c r="K440" s="1"/>
    </row>
    <row r="441" spans="2:11" ht="12.75">
      <c r="B441" s="1"/>
      <c r="C441" s="1"/>
      <c r="D441" s="86"/>
      <c r="E441" s="86"/>
      <c r="F441" s="86"/>
      <c r="G441" s="86"/>
      <c r="H441" s="86"/>
      <c r="I441" s="86"/>
      <c r="J441" s="1"/>
      <c r="K441" s="1"/>
    </row>
    <row r="442" spans="2:11" ht="12.75">
      <c r="B442" s="1"/>
      <c r="C442" s="1"/>
      <c r="D442" s="86"/>
      <c r="E442" s="86"/>
      <c r="F442" s="86"/>
      <c r="G442" s="86"/>
      <c r="H442" s="86"/>
      <c r="I442" s="86"/>
      <c r="J442" s="1"/>
      <c r="K442" s="1"/>
    </row>
    <row r="443" spans="2:11" ht="12.75">
      <c r="B443" s="1"/>
      <c r="C443" s="1"/>
      <c r="D443" s="86"/>
      <c r="E443" s="86"/>
      <c r="F443" s="86"/>
      <c r="G443" s="86"/>
      <c r="H443" s="86"/>
      <c r="I443" s="86"/>
      <c r="J443" s="1"/>
      <c r="K443" s="1"/>
    </row>
    <row r="444" spans="2:11" ht="12.75">
      <c r="B444" s="1"/>
      <c r="C444" s="1"/>
      <c r="D444" s="86"/>
      <c r="E444" s="86"/>
      <c r="F444" s="86"/>
      <c r="G444" s="86"/>
      <c r="H444" s="86"/>
      <c r="I444" s="86"/>
      <c r="J444" s="1"/>
      <c r="K444" s="1"/>
    </row>
    <row r="445" spans="2:11" ht="12.75">
      <c r="B445" s="1"/>
      <c r="C445" s="1"/>
      <c r="D445" s="86"/>
      <c r="E445" s="86"/>
      <c r="F445" s="86"/>
      <c r="G445" s="86"/>
      <c r="H445" s="86"/>
      <c r="I445" s="86"/>
      <c r="J445" s="1"/>
      <c r="K445" s="1"/>
    </row>
    <row r="446" spans="2:11" ht="12.75">
      <c r="B446" s="1"/>
      <c r="C446" s="1"/>
      <c r="D446" s="86"/>
      <c r="E446" s="86"/>
      <c r="F446" s="86"/>
      <c r="G446" s="86"/>
      <c r="H446" s="86"/>
      <c r="I446" s="86"/>
      <c r="J446" s="1"/>
      <c r="K446" s="1"/>
    </row>
    <row r="447" spans="2:11" ht="12.75">
      <c r="B447" s="1"/>
      <c r="C447" s="1"/>
      <c r="D447" s="86"/>
      <c r="E447" s="86"/>
      <c r="F447" s="86"/>
      <c r="G447" s="86"/>
      <c r="H447" s="86"/>
      <c r="I447" s="86"/>
      <c r="J447" s="1"/>
      <c r="K447" s="1"/>
    </row>
    <row r="448" spans="2:11" ht="12.75">
      <c r="B448" s="1"/>
      <c r="C448" s="1"/>
      <c r="D448" s="86"/>
      <c r="E448" s="86"/>
      <c r="F448" s="86"/>
      <c r="G448" s="86"/>
      <c r="H448" s="86"/>
      <c r="I448" s="86"/>
      <c r="J448" s="1"/>
      <c r="K448" s="1"/>
    </row>
    <row r="449" spans="2:11" ht="12.75">
      <c r="B449" s="1"/>
      <c r="C449" s="1"/>
      <c r="D449" s="86"/>
      <c r="E449" s="86"/>
      <c r="F449" s="86"/>
      <c r="G449" s="86"/>
      <c r="H449" s="86"/>
      <c r="I449" s="86"/>
      <c r="J449" s="1"/>
      <c r="K449" s="1"/>
    </row>
    <row r="450" spans="2:11" ht="12.75">
      <c r="B450" s="1"/>
      <c r="C450" s="1"/>
      <c r="D450" s="86"/>
      <c r="E450" s="86"/>
      <c r="F450" s="86"/>
      <c r="G450" s="86"/>
      <c r="H450" s="86"/>
      <c r="I450" s="86"/>
      <c r="J450" s="1"/>
      <c r="K450" s="1"/>
    </row>
    <row r="451" spans="2:11" ht="12.75">
      <c r="B451" s="1"/>
      <c r="C451" s="1"/>
      <c r="D451" s="86"/>
      <c r="E451" s="86"/>
      <c r="F451" s="86"/>
      <c r="G451" s="86"/>
      <c r="H451" s="86"/>
      <c r="I451" s="86"/>
      <c r="J451" s="1"/>
      <c r="K451" s="1"/>
    </row>
    <row r="452" spans="2:11" ht="12.75">
      <c r="B452" s="1"/>
      <c r="C452" s="1"/>
      <c r="D452" s="86"/>
      <c r="E452" s="86"/>
      <c r="F452" s="86"/>
      <c r="G452" s="86"/>
      <c r="H452" s="86"/>
      <c r="I452" s="86"/>
      <c r="J452" s="1"/>
      <c r="K452" s="1"/>
    </row>
    <row r="453" spans="2:11" ht="12.75">
      <c r="B453" s="1"/>
      <c r="C453" s="1"/>
      <c r="D453" s="86"/>
      <c r="E453" s="86"/>
      <c r="F453" s="86"/>
      <c r="G453" s="86"/>
      <c r="H453" s="86"/>
      <c r="I453" s="86"/>
      <c r="J453" s="1"/>
      <c r="K453" s="1"/>
    </row>
    <row r="454" spans="2:11" ht="12.75">
      <c r="B454" s="1"/>
      <c r="C454" s="1"/>
      <c r="D454" s="86"/>
      <c r="E454" s="86"/>
      <c r="F454" s="86"/>
      <c r="G454" s="86"/>
      <c r="H454" s="86"/>
      <c r="I454" s="86"/>
      <c r="J454" s="1"/>
      <c r="K454" s="1"/>
    </row>
    <row r="455" spans="2:11" ht="12.75">
      <c r="B455" s="1"/>
      <c r="C455" s="1"/>
      <c r="D455" s="86"/>
      <c r="E455" s="86"/>
      <c r="F455" s="86"/>
      <c r="G455" s="86"/>
      <c r="H455" s="86"/>
      <c r="I455" s="86"/>
      <c r="J455" s="1"/>
      <c r="K455" s="1"/>
    </row>
    <row r="456" spans="2:11" ht="12.75">
      <c r="B456" s="1"/>
      <c r="C456" s="1"/>
      <c r="D456" s="86"/>
      <c r="E456" s="86"/>
      <c r="F456" s="86"/>
      <c r="G456" s="86"/>
      <c r="H456" s="86"/>
      <c r="I456" s="86"/>
      <c r="J456" s="1"/>
      <c r="K456" s="1"/>
    </row>
    <row r="457" spans="2:11" ht="12.75">
      <c r="B457" s="1"/>
      <c r="C457" s="1"/>
      <c r="D457" s="86"/>
      <c r="E457" s="86"/>
      <c r="F457" s="86"/>
      <c r="G457" s="86"/>
      <c r="H457" s="86"/>
      <c r="I457" s="86"/>
      <c r="J457" s="1"/>
      <c r="K457" s="1"/>
    </row>
    <row r="458" spans="2:11" ht="12.75">
      <c r="B458" s="1"/>
      <c r="C458" s="1"/>
      <c r="D458" s="86"/>
      <c r="E458" s="86"/>
      <c r="F458" s="86"/>
      <c r="G458" s="86"/>
      <c r="H458" s="86"/>
      <c r="I458" s="86"/>
      <c r="J458" s="1"/>
      <c r="K458" s="1"/>
    </row>
    <row r="459" spans="2:11" ht="12.75">
      <c r="B459" s="1"/>
      <c r="C459" s="1"/>
      <c r="D459" s="86"/>
      <c r="E459" s="86"/>
      <c r="F459" s="86"/>
      <c r="G459" s="86"/>
      <c r="H459" s="86"/>
      <c r="I459" s="86"/>
      <c r="J459" s="1"/>
      <c r="K459" s="1"/>
    </row>
    <row r="460" spans="2:11" ht="12.75">
      <c r="B460" s="1"/>
      <c r="C460" s="1"/>
      <c r="D460" s="86"/>
      <c r="E460" s="86"/>
      <c r="F460" s="86"/>
      <c r="G460" s="86"/>
      <c r="H460" s="86"/>
      <c r="I460" s="86"/>
      <c r="J460" s="1"/>
      <c r="K460" s="1"/>
    </row>
    <row r="461" spans="2:11" ht="12.75">
      <c r="B461" s="1"/>
      <c r="C461" s="1"/>
      <c r="D461" s="86"/>
      <c r="E461" s="86"/>
      <c r="F461" s="86"/>
      <c r="G461" s="86"/>
      <c r="H461" s="86"/>
      <c r="I461" s="86"/>
      <c r="J461" s="1"/>
      <c r="K461" s="1"/>
    </row>
    <row r="462" spans="2:11" ht="12.75">
      <c r="B462" s="1"/>
      <c r="C462" s="1"/>
      <c r="D462" s="86"/>
      <c r="E462" s="86"/>
      <c r="F462" s="86"/>
      <c r="G462" s="86"/>
      <c r="H462" s="86"/>
      <c r="I462" s="86"/>
      <c r="J462" s="1"/>
      <c r="K462" s="1"/>
    </row>
    <row r="463" spans="2:11" ht="12.75">
      <c r="B463" s="1"/>
      <c r="C463" s="1"/>
      <c r="D463" s="86"/>
      <c r="E463" s="86"/>
      <c r="F463" s="86"/>
      <c r="G463" s="86"/>
      <c r="H463" s="86"/>
      <c r="I463" s="86"/>
      <c r="J463" s="1"/>
      <c r="K463" s="1"/>
    </row>
    <row r="464" spans="2:11" ht="12.75">
      <c r="B464" s="1"/>
      <c r="C464" s="1"/>
      <c r="D464" s="86"/>
      <c r="E464" s="86"/>
      <c r="F464" s="86"/>
      <c r="G464" s="86"/>
      <c r="H464" s="86"/>
      <c r="I464" s="86"/>
      <c r="J464" s="1"/>
      <c r="K464" s="1"/>
    </row>
    <row r="465" spans="2:11" ht="12.75">
      <c r="B465" s="1"/>
      <c r="C465" s="1"/>
      <c r="D465" s="86"/>
      <c r="E465" s="86"/>
      <c r="F465" s="86"/>
      <c r="G465" s="86"/>
      <c r="H465" s="86"/>
      <c r="I465" s="86"/>
      <c r="J465" s="1"/>
      <c r="K465" s="1"/>
    </row>
    <row r="466" spans="2:11" ht="12.75">
      <c r="B466" s="1"/>
      <c r="C466" s="1"/>
      <c r="D466" s="86"/>
      <c r="E466" s="86"/>
      <c r="F466" s="86"/>
      <c r="G466" s="86"/>
      <c r="H466" s="86"/>
      <c r="I466" s="86"/>
      <c r="J466" s="1"/>
      <c r="K466" s="1"/>
    </row>
    <row r="467" spans="2:11" ht="12.75">
      <c r="B467" s="1"/>
      <c r="C467" s="1"/>
      <c r="D467" s="86"/>
      <c r="E467" s="86"/>
      <c r="F467" s="86"/>
      <c r="G467" s="86"/>
      <c r="H467" s="86"/>
      <c r="I467" s="86"/>
      <c r="J467" s="1"/>
      <c r="K467" s="1"/>
    </row>
    <row r="468" spans="2:11" ht="12.75">
      <c r="B468" s="1"/>
      <c r="C468" s="1"/>
      <c r="D468" s="86"/>
      <c r="E468" s="86"/>
      <c r="F468" s="86"/>
      <c r="G468" s="86"/>
      <c r="H468" s="86"/>
      <c r="I468" s="86"/>
      <c r="J468" s="1"/>
      <c r="K468" s="1"/>
    </row>
    <row r="469" spans="2:11" ht="12.75">
      <c r="B469" s="1"/>
      <c r="C469" s="1"/>
      <c r="D469" s="86"/>
      <c r="E469" s="86"/>
      <c r="F469" s="86"/>
      <c r="G469" s="86"/>
      <c r="H469" s="86"/>
      <c r="I469" s="86"/>
      <c r="J469" s="1"/>
      <c r="K469" s="1"/>
    </row>
    <row r="470" spans="2:11" ht="12.75">
      <c r="B470" s="1"/>
      <c r="C470" s="1"/>
      <c r="D470" s="86"/>
      <c r="E470" s="86"/>
      <c r="F470" s="86"/>
      <c r="G470" s="86"/>
      <c r="H470" s="86"/>
      <c r="I470" s="86"/>
      <c r="J470" s="1"/>
      <c r="K470" s="1"/>
    </row>
    <row r="471" spans="2:11" ht="12.75">
      <c r="B471" s="1"/>
      <c r="C471" s="1"/>
      <c r="D471" s="86"/>
      <c r="E471" s="86"/>
      <c r="F471" s="86"/>
      <c r="G471" s="86"/>
      <c r="H471" s="86"/>
      <c r="I471" s="86"/>
      <c r="J471" s="1"/>
      <c r="K471" s="1"/>
    </row>
    <row r="472" spans="2:11" ht="12.75">
      <c r="B472" s="1"/>
      <c r="C472" s="1"/>
      <c r="D472" s="86"/>
      <c r="E472" s="86"/>
      <c r="F472" s="86"/>
      <c r="G472" s="86"/>
      <c r="H472" s="86"/>
      <c r="I472" s="86"/>
      <c r="J472" s="1"/>
      <c r="K472" s="1"/>
    </row>
    <row r="473" spans="2:11" ht="12.75">
      <c r="B473" s="1"/>
      <c r="C473" s="1"/>
      <c r="D473" s="86"/>
      <c r="E473" s="86"/>
      <c r="F473" s="86"/>
      <c r="G473" s="86"/>
      <c r="H473" s="86"/>
      <c r="I473" s="86"/>
      <c r="J473" s="1"/>
      <c r="K473" s="1"/>
    </row>
    <row r="474" spans="2:11" ht="12.75">
      <c r="B474" s="1"/>
      <c r="C474" s="1"/>
      <c r="D474" s="86"/>
      <c r="E474" s="86"/>
      <c r="F474" s="86"/>
      <c r="G474" s="86"/>
      <c r="H474" s="86"/>
      <c r="I474" s="86"/>
      <c r="J474" s="1"/>
      <c r="K474" s="1"/>
    </row>
    <row r="475" spans="2:11" ht="12.75">
      <c r="B475" s="1"/>
      <c r="C475" s="1"/>
      <c r="D475" s="86"/>
      <c r="E475" s="86"/>
      <c r="F475" s="86"/>
      <c r="G475" s="86"/>
      <c r="H475" s="86"/>
      <c r="I475" s="86"/>
      <c r="J475" s="1"/>
      <c r="K475" s="1"/>
    </row>
    <row r="476" spans="2:11" ht="12.75">
      <c r="B476" s="1"/>
      <c r="C476" s="1"/>
      <c r="D476" s="86"/>
      <c r="E476" s="86"/>
      <c r="F476" s="86"/>
      <c r="G476" s="86"/>
      <c r="H476" s="86"/>
      <c r="I476" s="86"/>
      <c r="J476" s="1"/>
      <c r="K476" s="1"/>
    </row>
    <row r="477" spans="2:11" ht="12.75">
      <c r="B477" s="1"/>
      <c r="C477" s="1"/>
      <c r="D477" s="86"/>
      <c r="E477" s="86"/>
      <c r="F477" s="86"/>
      <c r="G477" s="86"/>
      <c r="H477" s="86"/>
      <c r="I477" s="86"/>
      <c r="J477" s="1"/>
      <c r="K477" s="1"/>
    </row>
    <row r="478" spans="2:11" ht="12.75">
      <c r="B478" s="1"/>
      <c r="C478" s="1"/>
      <c r="D478" s="86"/>
      <c r="E478" s="86"/>
      <c r="F478" s="86"/>
      <c r="G478" s="86"/>
      <c r="H478" s="86"/>
      <c r="I478" s="86"/>
      <c r="J478" s="1"/>
      <c r="K478" s="1"/>
    </row>
    <row r="479" spans="2:11" ht="12.75">
      <c r="B479" s="1"/>
      <c r="C479" s="1"/>
      <c r="D479" s="86"/>
      <c r="E479" s="86"/>
      <c r="F479" s="86"/>
      <c r="G479" s="86"/>
      <c r="H479" s="86"/>
      <c r="I479" s="86"/>
      <c r="J479" s="1"/>
      <c r="K479" s="1"/>
    </row>
    <row r="480" spans="2:11" ht="12.75">
      <c r="B480" s="1"/>
      <c r="C480" s="1"/>
      <c r="D480" s="86"/>
      <c r="E480" s="86"/>
      <c r="F480" s="86"/>
      <c r="G480" s="86"/>
      <c r="H480" s="86"/>
      <c r="I480" s="86"/>
      <c r="J480" s="1"/>
      <c r="K480" s="1"/>
    </row>
    <row r="481" spans="2:11" ht="12.75">
      <c r="B481" s="1"/>
      <c r="C481" s="1"/>
      <c r="D481" s="86"/>
      <c r="E481" s="86"/>
      <c r="F481" s="86"/>
      <c r="G481" s="86"/>
      <c r="H481" s="86"/>
      <c r="I481" s="86"/>
      <c r="J481" s="1"/>
      <c r="K481" s="1"/>
    </row>
    <row r="482" spans="2:11" ht="12.75">
      <c r="B482" s="1"/>
      <c r="C482" s="1"/>
      <c r="D482" s="86"/>
      <c r="E482" s="86"/>
      <c r="F482" s="86"/>
      <c r="G482" s="86"/>
      <c r="H482" s="86"/>
      <c r="I482" s="86"/>
      <c r="J482" s="1"/>
      <c r="K482" s="1"/>
    </row>
    <row r="483" spans="2:11" ht="12.75">
      <c r="B483" s="1"/>
      <c r="C483" s="1"/>
      <c r="D483" s="86"/>
      <c r="E483" s="86"/>
      <c r="F483" s="86"/>
      <c r="G483" s="86"/>
      <c r="H483" s="86"/>
      <c r="I483" s="86"/>
      <c r="J483" s="1"/>
      <c r="K483" s="1"/>
    </row>
    <row r="484" spans="2:11" ht="12.75">
      <c r="B484" s="1"/>
      <c r="C484" s="1"/>
      <c r="D484" s="86"/>
      <c r="E484" s="86"/>
      <c r="F484" s="86"/>
      <c r="G484" s="86"/>
      <c r="H484" s="86"/>
      <c r="I484" s="86"/>
      <c r="J484" s="1"/>
      <c r="K484" s="1"/>
    </row>
    <row r="485" spans="2:11" ht="12.75">
      <c r="B485" s="1"/>
      <c r="C485" s="1"/>
      <c r="D485" s="86"/>
      <c r="E485" s="86"/>
      <c r="F485" s="86"/>
      <c r="G485" s="86"/>
      <c r="H485" s="86"/>
      <c r="I485" s="86"/>
      <c r="J485" s="1"/>
      <c r="K485" s="1"/>
    </row>
    <row r="486" spans="2:11" ht="12.75">
      <c r="B486" s="1"/>
      <c r="C486" s="1"/>
      <c r="D486" s="86"/>
      <c r="E486" s="86"/>
      <c r="F486" s="86"/>
      <c r="G486" s="86"/>
      <c r="H486" s="86"/>
      <c r="I486" s="86"/>
      <c r="J486" s="1"/>
      <c r="K486" s="1"/>
    </row>
    <row r="487" spans="2:11" ht="12.75">
      <c r="B487" s="1"/>
      <c r="C487" s="1"/>
      <c r="D487" s="86"/>
      <c r="E487" s="86"/>
      <c r="F487" s="86"/>
      <c r="G487" s="86"/>
      <c r="H487" s="86"/>
      <c r="I487" s="86"/>
      <c r="J487" s="1"/>
      <c r="K487" s="1"/>
    </row>
    <row r="488" spans="2:11" ht="12.75">
      <c r="B488" s="1"/>
      <c r="C488" s="1"/>
      <c r="D488" s="86"/>
      <c r="E488" s="86"/>
      <c r="F488" s="86"/>
      <c r="G488" s="86"/>
      <c r="H488" s="86"/>
      <c r="I488" s="86"/>
      <c r="J488" s="1"/>
      <c r="K488" s="1"/>
    </row>
    <row r="489" spans="2:11" ht="12.75">
      <c r="B489" s="1"/>
      <c r="C489" s="1"/>
      <c r="D489" s="86"/>
      <c r="E489" s="86"/>
      <c r="F489" s="86"/>
      <c r="G489" s="86"/>
      <c r="H489" s="86"/>
      <c r="I489" s="86"/>
      <c r="J489" s="1"/>
      <c r="K489" s="1"/>
    </row>
    <row r="490" spans="2:11" ht="12.75">
      <c r="B490" s="1"/>
      <c r="C490" s="1"/>
      <c r="D490" s="86"/>
      <c r="E490" s="86"/>
      <c r="F490" s="86"/>
      <c r="G490" s="86"/>
      <c r="H490" s="86"/>
      <c r="I490" s="86"/>
      <c r="J490" s="1"/>
      <c r="K490" s="1"/>
    </row>
    <row r="491" spans="2:11" ht="12.75">
      <c r="B491" s="1"/>
      <c r="C491" s="1"/>
      <c r="D491" s="86"/>
      <c r="E491" s="86"/>
      <c r="F491" s="86"/>
      <c r="G491" s="86"/>
      <c r="H491" s="86"/>
      <c r="I491" s="86"/>
      <c r="J491" s="1"/>
      <c r="K491" s="1"/>
    </row>
    <row r="492" spans="2:11" ht="12.75">
      <c r="B492" s="1"/>
      <c r="C492" s="1"/>
      <c r="D492" s="86"/>
      <c r="E492" s="86"/>
      <c r="F492" s="86"/>
      <c r="G492" s="86"/>
      <c r="H492" s="86"/>
      <c r="I492" s="86"/>
      <c r="J492" s="1"/>
      <c r="K492" s="1"/>
    </row>
    <row r="493" spans="2:11" ht="12.75">
      <c r="B493" s="1"/>
      <c r="C493" s="1"/>
      <c r="D493" s="86"/>
      <c r="E493" s="86"/>
      <c r="F493" s="86"/>
      <c r="G493" s="86"/>
      <c r="H493" s="86"/>
      <c r="I493" s="86"/>
      <c r="J493" s="1"/>
      <c r="K493" s="1"/>
    </row>
    <row r="494" spans="2:11" ht="12.75">
      <c r="B494" s="1"/>
      <c r="C494" s="1"/>
      <c r="D494" s="86"/>
      <c r="E494" s="86"/>
      <c r="F494" s="86"/>
      <c r="G494" s="86"/>
      <c r="H494" s="86"/>
      <c r="I494" s="86"/>
      <c r="J494" s="1"/>
      <c r="K494" s="1"/>
    </row>
    <row r="495" spans="2:11" ht="12.75">
      <c r="B495" s="1"/>
      <c r="C495" s="1"/>
      <c r="D495" s="86"/>
      <c r="E495" s="86"/>
      <c r="F495" s="86"/>
      <c r="G495" s="86"/>
      <c r="H495" s="86"/>
      <c r="I495" s="86"/>
      <c r="J495" s="1"/>
      <c r="K495" s="1"/>
    </row>
  </sheetData>
  <sheetProtection/>
  <mergeCells count="21">
    <mergeCell ref="A14:K14"/>
    <mergeCell ref="A17:K17"/>
    <mergeCell ref="A19:B19"/>
    <mergeCell ref="M29:N29"/>
    <mergeCell ref="A30:B30"/>
    <mergeCell ref="H85:J85"/>
    <mergeCell ref="B9:K9"/>
    <mergeCell ref="A10:A12"/>
    <mergeCell ref="B10:B12"/>
    <mergeCell ref="C10:C12"/>
    <mergeCell ref="D10:E11"/>
    <mergeCell ref="F10:F11"/>
    <mergeCell ref="G10:H10"/>
    <mergeCell ref="J10:J12"/>
    <mergeCell ref="K10:K12"/>
    <mergeCell ref="A2:K2"/>
    <mergeCell ref="H3:K3"/>
    <mergeCell ref="J4:K4"/>
    <mergeCell ref="B6:K6"/>
    <mergeCell ref="B7:K7"/>
    <mergeCell ref="B8:K8"/>
  </mergeCells>
  <printOptions/>
  <pageMargins left="0.1968503937007874" right="0.15748031496062992" top="0.1968503937007874" bottom="0.1968503937007874" header="0.11811023622047245" footer="0.11811023622047245"/>
  <pageSetup horizontalDpi="600" verticalDpi="600" orientation="landscape" paperSize="9" scale="80" r:id="rId1"/>
  <rowBreaks count="5" manualBreakCount="5">
    <brk id="29" max="10" man="1"/>
    <brk id="45" max="10" man="1"/>
    <brk id="56" max="10" man="1"/>
    <brk id="62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493"/>
  <sheetViews>
    <sheetView view="pageBreakPreview" zoomScaleSheetLayoutView="100" workbookViewId="0" topLeftCell="A6">
      <selection activeCell="G57" sqref="G57"/>
    </sheetView>
  </sheetViews>
  <sheetFormatPr defaultColWidth="9.140625" defaultRowHeight="12.75"/>
  <cols>
    <col min="1" max="1" width="5.421875" style="0" customWidth="1"/>
    <col min="2" max="2" width="48.57421875" style="0" customWidth="1"/>
    <col min="3" max="3" width="8.7109375" style="0" customWidth="1"/>
    <col min="4" max="4" width="9.140625" style="87" customWidth="1"/>
    <col min="5" max="5" width="9.00390625" style="87" customWidth="1"/>
    <col min="6" max="6" width="9.28125" style="87" customWidth="1"/>
    <col min="7" max="9" width="9.421875" style="87" customWidth="1"/>
    <col min="10" max="10" width="18.00390625" style="0" customWidth="1"/>
    <col min="11" max="11" width="35.421875" style="0" customWidth="1"/>
    <col min="12" max="12" width="13.57421875" style="0" customWidth="1"/>
  </cols>
  <sheetData>
    <row r="1" ht="12.75" hidden="1"/>
    <row r="2" spans="1:11" ht="12.75" hidden="1">
      <c r="A2" s="220" t="s">
        <v>177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2:11" ht="12.75" customHeight="1" hidden="1">
      <c r="B3" s="73"/>
      <c r="C3" s="73"/>
      <c r="D3" s="75"/>
      <c r="E3" s="75"/>
      <c r="F3" s="75"/>
      <c r="G3" s="75"/>
      <c r="H3" s="220" t="s">
        <v>176</v>
      </c>
      <c r="I3" s="220"/>
      <c r="J3" s="220"/>
      <c r="K3" s="220"/>
    </row>
    <row r="4" spans="2:11" ht="12.75" customHeight="1" hidden="1">
      <c r="B4" s="73"/>
      <c r="C4" s="73"/>
      <c r="D4" s="75"/>
      <c r="E4" s="75"/>
      <c r="F4" s="75"/>
      <c r="G4" s="75"/>
      <c r="H4" s="73"/>
      <c r="I4" s="73"/>
      <c r="J4" s="221" t="s">
        <v>172</v>
      </c>
      <c r="K4" s="221"/>
    </row>
    <row r="5" ht="12.75" hidden="1"/>
    <row r="6" spans="2:11" ht="30.75" customHeight="1">
      <c r="B6" s="222" t="s">
        <v>224</v>
      </c>
      <c r="C6" s="222"/>
      <c r="D6" s="222"/>
      <c r="E6" s="222"/>
      <c r="F6" s="222"/>
      <c r="G6" s="222"/>
      <c r="H6" s="222"/>
      <c r="I6" s="222"/>
      <c r="J6" s="222"/>
      <c r="K6" s="222"/>
    </row>
    <row r="7" spans="2:11" ht="35.25" customHeight="1">
      <c r="B7" s="223" t="s">
        <v>227</v>
      </c>
      <c r="C7" s="223"/>
      <c r="D7" s="223"/>
      <c r="E7" s="223"/>
      <c r="F7" s="223"/>
      <c r="G7" s="223"/>
      <c r="H7" s="223"/>
      <c r="I7" s="223"/>
      <c r="J7" s="223"/>
      <c r="K7" s="223"/>
    </row>
    <row r="8" spans="2:11" ht="4.5" customHeight="1">
      <c r="B8" s="224"/>
      <c r="C8" s="224"/>
      <c r="D8" s="224"/>
      <c r="E8" s="224"/>
      <c r="F8" s="224"/>
      <c r="G8" s="224"/>
      <c r="H8" s="224"/>
      <c r="I8" s="224"/>
      <c r="J8" s="224"/>
      <c r="K8" s="224"/>
    </row>
    <row r="9" spans="2:11" ht="11.25" customHeight="1"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11" ht="14.25" customHeight="1">
      <c r="A10" s="226" t="s">
        <v>4</v>
      </c>
      <c r="B10" s="229" t="s">
        <v>1</v>
      </c>
      <c r="C10" s="230" t="s">
        <v>36</v>
      </c>
      <c r="D10" s="233" t="s">
        <v>225</v>
      </c>
      <c r="E10" s="234"/>
      <c r="F10" s="237" t="s">
        <v>173</v>
      </c>
      <c r="G10" s="239" t="s">
        <v>2</v>
      </c>
      <c r="H10" s="240"/>
      <c r="I10" s="89"/>
      <c r="J10" s="241" t="s">
        <v>28</v>
      </c>
      <c r="K10" s="241" t="s">
        <v>26</v>
      </c>
    </row>
    <row r="11" spans="1:11" ht="52.5" customHeight="1">
      <c r="A11" s="227"/>
      <c r="B11" s="229"/>
      <c r="C11" s="231"/>
      <c r="D11" s="235"/>
      <c r="E11" s="236"/>
      <c r="F11" s="238"/>
      <c r="G11" s="76" t="s">
        <v>174</v>
      </c>
      <c r="H11" s="76" t="s">
        <v>216</v>
      </c>
      <c r="I11" s="76" t="s">
        <v>226</v>
      </c>
      <c r="J11" s="242"/>
      <c r="K11" s="242"/>
    </row>
    <row r="12" spans="1:11" ht="18.75" customHeight="1">
      <c r="A12" s="228"/>
      <c r="B12" s="229"/>
      <c r="C12" s="232"/>
      <c r="D12" s="76" t="s">
        <v>184</v>
      </c>
      <c r="E12" s="76" t="s">
        <v>175</v>
      </c>
      <c r="F12" s="76" t="s">
        <v>184</v>
      </c>
      <c r="G12" s="77" t="s">
        <v>136</v>
      </c>
      <c r="H12" s="77" t="s">
        <v>137</v>
      </c>
      <c r="I12" s="88" t="s">
        <v>136</v>
      </c>
      <c r="J12" s="243"/>
      <c r="K12" s="243"/>
    </row>
    <row r="13" spans="1:11" ht="12.75">
      <c r="A13" s="7"/>
      <c r="B13" s="5">
        <v>1</v>
      </c>
      <c r="C13" s="5"/>
      <c r="D13" s="78">
        <v>2</v>
      </c>
      <c r="E13" s="79">
        <v>3</v>
      </c>
      <c r="F13" s="78">
        <v>4</v>
      </c>
      <c r="G13" s="79">
        <v>5</v>
      </c>
      <c r="H13" s="78">
        <v>6</v>
      </c>
      <c r="I13" s="78"/>
      <c r="J13" s="6">
        <v>8</v>
      </c>
      <c r="K13" s="6">
        <v>9</v>
      </c>
    </row>
    <row r="14" spans="1:11" ht="23.25" customHeight="1">
      <c r="A14" s="244" t="s">
        <v>51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6"/>
    </row>
    <row r="15" spans="1:11" ht="27" customHeight="1">
      <c r="A15" s="7" t="s">
        <v>5</v>
      </c>
      <c r="B15" s="14" t="s">
        <v>120</v>
      </c>
      <c r="C15" s="32" t="s">
        <v>56</v>
      </c>
      <c r="D15" s="177">
        <v>1465</v>
      </c>
      <c r="E15" s="178">
        <v>1465</v>
      </c>
      <c r="F15" s="178">
        <v>1525</v>
      </c>
      <c r="G15" s="177">
        <v>1650</v>
      </c>
      <c r="H15" s="178">
        <v>1730</v>
      </c>
      <c r="I15" s="178">
        <v>1809</v>
      </c>
      <c r="J15" s="53"/>
      <c r="K15" s="53"/>
    </row>
    <row r="16" spans="1:11" ht="25.5" customHeight="1">
      <c r="A16" s="7" t="s">
        <v>74</v>
      </c>
      <c r="B16" s="11" t="s">
        <v>145</v>
      </c>
      <c r="C16" s="12" t="s">
        <v>52</v>
      </c>
      <c r="D16" s="179"/>
      <c r="E16" s="180">
        <v>1.042</v>
      </c>
      <c r="F16" s="181">
        <f>F15/E15</f>
        <v>1.0409556313993173</v>
      </c>
      <c r="G16" s="182">
        <v>1.0822</v>
      </c>
      <c r="H16" s="183">
        <f>H15/G15</f>
        <v>1.0484848484848486</v>
      </c>
      <c r="I16" s="183">
        <f>I15/H15</f>
        <v>1.045664739884393</v>
      </c>
      <c r="J16" s="37"/>
      <c r="K16" s="13"/>
    </row>
    <row r="17" spans="1:11" ht="18" customHeight="1">
      <c r="A17" s="244" t="s">
        <v>53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6"/>
    </row>
    <row r="18" spans="1:11" ht="21.75" customHeight="1">
      <c r="A18" s="7"/>
      <c r="B18" s="14" t="s">
        <v>37</v>
      </c>
      <c r="C18" s="19" t="s">
        <v>57</v>
      </c>
      <c r="D18" s="162" t="s">
        <v>215</v>
      </c>
      <c r="E18" s="162" t="s">
        <v>215</v>
      </c>
      <c r="F18" s="162" t="s">
        <v>215</v>
      </c>
      <c r="G18" s="162" t="s">
        <v>215</v>
      </c>
      <c r="H18" s="162" t="s">
        <v>215</v>
      </c>
      <c r="I18" s="162" t="s">
        <v>215</v>
      </c>
      <c r="J18" s="26"/>
      <c r="K18" s="6"/>
    </row>
    <row r="19" spans="1:11" ht="17.25" customHeight="1">
      <c r="A19" s="244" t="s">
        <v>54</v>
      </c>
      <c r="B19" s="246"/>
      <c r="C19" s="31"/>
      <c r="D19" s="163">
        <f aca="true" t="shared" si="0" ref="D19:I19">SUM(D20:D27)</f>
        <v>54496</v>
      </c>
      <c r="E19" s="163">
        <f t="shared" si="0"/>
        <v>53916.9</v>
      </c>
      <c r="F19" s="163">
        <f t="shared" si="0"/>
        <v>63061.6</v>
      </c>
      <c r="G19" s="163">
        <f t="shared" si="0"/>
        <v>73435.4</v>
      </c>
      <c r="H19" s="163">
        <f t="shared" si="0"/>
        <v>76992.79999999999</v>
      </c>
      <c r="I19" s="163">
        <f t="shared" si="0"/>
        <v>80486.2</v>
      </c>
      <c r="J19" s="8"/>
      <c r="K19" s="6"/>
    </row>
    <row r="20" spans="1:11" ht="59.25" customHeight="1">
      <c r="A20" s="139">
        <v>1</v>
      </c>
      <c r="B20" s="138" t="s">
        <v>223</v>
      </c>
      <c r="C20" s="32" t="s">
        <v>43</v>
      </c>
      <c r="D20" s="164">
        <v>244.5</v>
      </c>
      <c r="E20" s="164">
        <v>253.3</v>
      </c>
      <c r="F20" s="165">
        <v>245</v>
      </c>
      <c r="G20" s="165">
        <v>308.9</v>
      </c>
      <c r="H20" s="165">
        <v>339.4</v>
      </c>
      <c r="I20" s="165">
        <v>373.2</v>
      </c>
      <c r="J20" s="5" t="s">
        <v>229</v>
      </c>
      <c r="K20" s="6"/>
    </row>
    <row r="21" spans="1:11" ht="32.25" customHeight="1">
      <c r="A21" s="92">
        <v>2</v>
      </c>
      <c r="B21" s="10" t="s">
        <v>165</v>
      </c>
      <c r="C21" s="32" t="s">
        <v>43</v>
      </c>
      <c r="D21" s="166">
        <v>0</v>
      </c>
      <c r="E21" s="166">
        <v>0</v>
      </c>
      <c r="F21" s="167">
        <v>0</v>
      </c>
      <c r="G21" s="167">
        <v>0</v>
      </c>
      <c r="H21" s="167">
        <v>0</v>
      </c>
      <c r="I21" s="167">
        <v>0</v>
      </c>
      <c r="J21" s="34"/>
      <c r="K21" s="9"/>
    </row>
    <row r="22" spans="1:11" ht="40.5" customHeight="1">
      <c r="A22" s="7">
        <v>3</v>
      </c>
      <c r="B22" s="10" t="s">
        <v>166</v>
      </c>
      <c r="C22" s="32" t="s">
        <v>43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34"/>
      <c r="K22" s="9"/>
    </row>
    <row r="23" spans="1:11" ht="32.25" customHeight="1">
      <c r="A23" s="7">
        <v>4</v>
      </c>
      <c r="B23" s="10" t="s">
        <v>38</v>
      </c>
      <c r="C23" s="32" t="s">
        <v>43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34"/>
      <c r="K23" s="9"/>
    </row>
    <row r="24" spans="1:11" ht="30" customHeight="1">
      <c r="A24" s="7">
        <v>5</v>
      </c>
      <c r="B24" s="30" t="s">
        <v>167</v>
      </c>
      <c r="C24" s="32" t="s">
        <v>43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34"/>
      <c r="K24" s="9"/>
    </row>
    <row r="25" spans="1:11" ht="31.5" customHeight="1">
      <c r="A25" s="7">
        <v>6</v>
      </c>
      <c r="B25" s="30" t="s">
        <v>178</v>
      </c>
      <c r="C25" s="32" t="s">
        <v>179</v>
      </c>
      <c r="D25" s="167">
        <v>298.8</v>
      </c>
      <c r="E25" s="167">
        <v>298.6</v>
      </c>
      <c r="F25" s="167">
        <v>158.2</v>
      </c>
      <c r="G25" s="167">
        <v>0</v>
      </c>
      <c r="H25" s="167">
        <v>0</v>
      </c>
      <c r="I25" s="167">
        <v>0</v>
      </c>
      <c r="J25" s="34"/>
      <c r="K25" s="9"/>
    </row>
    <row r="26" spans="1:11" ht="21.75" customHeight="1">
      <c r="A26" s="7">
        <v>7</v>
      </c>
      <c r="B26" s="17" t="s">
        <v>180</v>
      </c>
      <c r="C26" s="32" t="s">
        <v>43</v>
      </c>
      <c r="D26" s="167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34"/>
      <c r="K26" s="9"/>
    </row>
    <row r="27" spans="1:11" ht="23.25" customHeight="1">
      <c r="A27" s="7">
        <v>8</v>
      </c>
      <c r="B27" s="10" t="s">
        <v>181</v>
      </c>
      <c r="C27" s="32" t="s">
        <v>43</v>
      </c>
      <c r="D27" s="167">
        <v>53952.7</v>
      </c>
      <c r="E27" s="167">
        <v>53365</v>
      </c>
      <c r="F27" s="167">
        <v>62658.4</v>
      </c>
      <c r="G27" s="167">
        <v>73126.5</v>
      </c>
      <c r="H27" s="167">
        <v>76653.4</v>
      </c>
      <c r="I27" s="167">
        <v>80113</v>
      </c>
      <c r="J27" s="34"/>
      <c r="K27" s="9"/>
    </row>
    <row r="28" spans="1:11" ht="12.75">
      <c r="A28" s="90"/>
      <c r="B28" s="91" t="s">
        <v>0</v>
      </c>
      <c r="C28" s="32"/>
      <c r="D28" s="167"/>
      <c r="E28" s="167"/>
      <c r="F28" s="167"/>
      <c r="G28" s="167"/>
      <c r="H28" s="167"/>
      <c r="I28" s="167"/>
      <c r="J28" s="34"/>
      <c r="K28" s="9"/>
    </row>
    <row r="29" spans="1:18" ht="24" customHeight="1">
      <c r="A29" s="93" t="s">
        <v>222</v>
      </c>
      <c r="B29" s="91" t="s">
        <v>182</v>
      </c>
      <c r="C29" s="32" t="s">
        <v>179</v>
      </c>
      <c r="D29" s="167">
        <v>50095.6</v>
      </c>
      <c r="E29" s="167">
        <v>50095.6</v>
      </c>
      <c r="F29" s="167">
        <v>58332.5</v>
      </c>
      <c r="G29" s="167">
        <v>71788.2</v>
      </c>
      <c r="H29" s="167">
        <v>75250.2</v>
      </c>
      <c r="I29" s="167">
        <v>78645.8</v>
      </c>
      <c r="J29" s="34"/>
      <c r="K29" s="9"/>
      <c r="M29" s="247">
        <v>2021</v>
      </c>
      <c r="N29" s="247"/>
      <c r="O29" s="99">
        <v>2022</v>
      </c>
      <c r="P29" s="99">
        <v>2023</v>
      </c>
      <c r="Q29" s="99">
        <v>2024</v>
      </c>
      <c r="R29" s="99">
        <v>2025</v>
      </c>
    </row>
    <row r="30" spans="1:18" ht="30.75" customHeight="1">
      <c r="A30" s="248" t="s">
        <v>55</v>
      </c>
      <c r="B30" s="249"/>
      <c r="C30" s="205"/>
      <c r="D30" s="206">
        <f>D31+D41+D45+D51+D58+D64+D67+D77</f>
        <v>55414.899999999994</v>
      </c>
      <c r="E30" s="206">
        <f>E31+E41+E45+E51+E58+E64+E67+E77</f>
        <v>55393.4</v>
      </c>
      <c r="F30" s="206">
        <f>F31+F41+F45+F51+F58+F64+F67+F77</f>
        <v>66244.5</v>
      </c>
      <c r="G30" s="206">
        <f>G31+G41+G45+G51+G58+G64+G67+G77</f>
        <v>74126</v>
      </c>
      <c r="H30" s="206">
        <f>H31+H41+H45+H51+H58+H64+H67+H77-0.1</f>
        <v>77425.59999999999</v>
      </c>
      <c r="I30" s="206">
        <f>I31+I41+I45+I51+I58+I64+I67+I77</f>
        <v>77550.59999999999</v>
      </c>
      <c r="J30" s="207"/>
      <c r="K30" s="207"/>
      <c r="M30" s="100">
        <v>55414.9</v>
      </c>
      <c r="N30" s="100">
        <v>55393.4</v>
      </c>
      <c r="O30" s="100">
        <v>66244.5</v>
      </c>
      <c r="P30" s="100">
        <v>74126</v>
      </c>
      <c r="Q30" s="100">
        <v>79375</v>
      </c>
      <c r="R30" s="100">
        <v>81555</v>
      </c>
    </row>
    <row r="31" spans="1:18" ht="22.5" customHeight="1">
      <c r="A31" s="140" t="s">
        <v>5</v>
      </c>
      <c r="B31" s="141" t="s">
        <v>7</v>
      </c>
      <c r="C31" s="142" t="s">
        <v>43</v>
      </c>
      <c r="D31" s="168">
        <f aca="true" t="shared" si="1" ref="D31:I31">D33+D34+D35+D36+D37+D38+D39+D40</f>
        <v>12429.8</v>
      </c>
      <c r="E31" s="168">
        <f t="shared" si="1"/>
        <v>12408.6</v>
      </c>
      <c r="F31" s="168">
        <f t="shared" si="1"/>
        <v>13294.4</v>
      </c>
      <c r="G31" s="168">
        <f t="shared" si="1"/>
        <v>17190.9</v>
      </c>
      <c r="H31" s="168">
        <f t="shared" si="1"/>
        <v>18023.9</v>
      </c>
      <c r="I31" s="168">
        <f t="shared" si="1"/>
        <v>18845.9</v>
      </c>
      <c r="J31" s="143"/>
      <c r="K31" s="143"/>
      <c r="M31" s="101">
        <f aca="true" t="shared" si="2" ref="M31:R31">M30-D30</f>
        <v>0</v>
      </c>
      <c r="N31" s="101">
        <f t="shared" si="2"/>
        <v>0</v>
      </c>
      <c r="O31" s="101">
        <f t="shared" si="2"/>
        <v>0</v>
      </c>
      <c r="P31" s="101">
        <f t="shared" si="2"/>
        <v>0</v>
      </c>
      <c r="Q31" s="101">
        <f t="shared" si="2"/>
        <v>1949.4000000000087</v>
      </c>
      <c r="R31" s="101">
        <f t="shared" si="2"/>
        <v>4004.4000000000087</v>
      </c>
    </row>
    <row r="32" spans="1:11" ht="12.75">
      <c r="A32" s="7"/>
      <c r="B32" s="20" t="s">
        <v>0</v>
      </c>
      <c r="C32" s="21"/>
      <c r="D32" s="169"/>
      <c r="E32" s="160"/>
      <c r="F32" s="160"/>
      <c r="G32" s="160"/>
      <c r="H32" s="160"/>
      <c r="I32" s="160"/>
      <c r="J32" s="29"/>
      <c r="K32" s="29"/>
    </row>
    <row r="33" spans="1:11" ht="27.75" customHeight="1">
      <c r="A33" s="118" t="s">
        <v>6</v>
      </c>
      <c r="B33" s="82" t="s">
        <v>8</v>
      </c>
      <c r="C33" s="119" t="s">
        <v>43</v>
      </c>
      <c r="D33" s="170">
        <f>12429.8-D38-D39-D40-D37-D36-D34</f>
        <v>11165.1</v>
      </c>
      <c r="E33" s="170">
        <f>12408.6-E38-E39-E40-E37-E36-E34</f>
        <v>11165.1</v>
      </c>
      <c r="F33" s="170">
        <f>13294.4-F38-F39-F40-F37-F36-F34</f>
        <v>11924.4</v>
      </c>
      <c r="G33" s="170">
        <f>17190.9-G38-G39-G40-G37-G36-G34</f>
        <v>15641.100000000002</v>
      </c>
      <c r="H33" s="170">
        <f>18023.9-H38-H39-H40-H37-H36-H34</f>
        <v>16399.899999999998</v>
      </c>
      <c r="I33" s="170">
        <f>18845.9-I38-I39-I40-I37-I36-I34</f>
        <v>17148.7</v>
      </c>
      <c r="J33" s="120" t="s">
        <v>33</v>
      </c>
      <c r="K33" s="121" t="s">
        <v>8</v>
      </c>
    </row>
    <row r="34" spans="1:11" ht="36" customHeight="1">
      <c r="A34" s="118" t="s">
        <v>12</v>
      </c>
      <c r="B34" s="122" t="s">
        <v>100</v>
      </c>
      <c r="C34" s="119" t="s">
        <v>43</v>
      </c>
      <c r="D34" s="170">
        <v>7.8</v>
      </c>
      <c r="E34" s="159">
        <v>7.8</v>
      </c>
      <c r="F34" s="159">
        <v>8.1</v>
      </c>
      <c r="G34" s="160">
        <v>8.4</v>
      </c>
      <c r="H34" s="159">
        <v>8.7</v>
      </c>
      <c r="I34" s="159">
        <v>9</v>
      </c>
      <c r="J34" s="119" t="s">
        <v>183</v>
      </c>
      <c r="K34" s="122" t="s">
        <v>35</v>
      </c>
    </row>
    <row r="35" spans="1:11" ht="26.25" customHeight="1">
      <c r="A35" s="118" t="s">
        <v>14</v>
      </c>
      <c r="B35" s="122" t="s">
        <v>139</v>
      </c>
      <c r="C35" s="119" t="s">
        <v>43</v>
      </c>
      <c r="D35" s="170">
        <v>0</v>
      </c>
      <c r="E35" s="159">
        <v>0</v>
      </c>
      <c r="F35" s="159">
        <v>0</v>
      </c>
      <c r="G35" s="160">
        <v>0</v>
      </c>
      <c r="H35" s="159">
        <v>0</v>
      </c>
      <c r="I35" s="159">
        <v>0</v>
      </c>
      <c r="J35" s="120" t="s">
        <v>33</v>
      </c>
      <c r="K35" s="122" t="s">
        <v>140</v>
      </c>
    </row>
    <row r="36" spans="1:11" ht="24" customHeight="1">
      <c r="A36" s="118" t="s">
        <v>73</v>
      </c>
      <c r="B36" s="82" t="s">
        <v>9</v>
      </c>
      <c r="C36" s="119" t="s">
        <v>43</v>
      </c>
      <c r="D36" s="158">
        <v>20</v>
      </c>
      <c r="E36" s="159">
        <v>0</v>
      </c>
      <c r="F36" s="159">
        <v>20</v>
      </c>
      <c r="G36" s="160">
        <v>20</v>
      </c>
      <c r="H36" s="159">
        <v>20</v>
      </c>
      <c r="I36" s="159">
        <v>20</v>
      </c>
      <c r="J36" s="120" t="s">
        <v>33</v>
      </c>
      <c r="K36" s="123" t="s">
        <v>185</v>
      </c>
    </row>
    <row r="37" spans="1:11" ht="36.75" customHeight="1">
      <c r="A37" s="118" t="s">
        <v>16</v>
      </c>
      <c r="B37" s="124" t="s">
        <v>10</v>
      </c>
      <c r="C37" s="119" t="s">
        <v>43</v>
      </c>
      <c r="D37" s="158">
        <v>94.3</v>
      </c>
      <c r="E37" s="159">
        <v>94.3</v>
      </c>
      <c r="F37" s="159">
        <v>96.4</v>
      </c>
      <c r="G37" s="160">
        <v>104.3</v>
      </c>
      <c r="H37" s="159">
        <v>109.4</v>
      </c>
      <c r="I37" s="159">
        <v>114.4</v>
      </c>
      <c r="J37" s="120" t="s">
        <v>33</v>
      </c>
      <c r="K37" s="122" t="s">
        <v>29</v>
      </c>
    </row>
    <row r="38" spans="1:11" ht="79.5" customHeight="1">
      <c r="A38" s="118" t="s">
        <v>20</v>
      </c>
      <c r="B38" s="126" t="s">
        <v>186</v>
      </c>
      <c r="C38" s="119" t="s">
        <v>43</v>
      </c>
      <c r="D38" s="158">
        <v>158.2</v>
      </c>
      <c r="E38" s="159">
        <v>158.2</v>
      </c>
      <c r="F38" s="159">
        <v>164.7</v>
      </c>
      <c r="G38" s="160">
        <v>178.2</v>
      </c>
      <c r="H38" s="159">
        <v>186.9</v>
      </c>
      <c r="I38" s="159">
        <v>195.4</v>
      </c>
      <c r="J38" s="120" t="s">
        <v>33</v>
      </c>
      <c r="K38" s="122" t="s">
        <v>8</v>
      </c>
    </row>
    <row r="39" spans="1:11" ht="42.75" customHeight="1">
      <c r="A39" s="106" t="s">
        <v>129</v>
      </c>
      <c r="B39" s="125" t="s">
        <v>47</v>
      </c>
      <c r="C39" s="119" t="s">
        <v>43</v>
      </c>
      <c r="D39" s="171">
        <v>84</v>
      </c>
      <c r="E39" s="172">
        <v>84</v>
      </c>
      <c r="F39" s="159">
        <v>84</v>
      </c>
      <c r="G39" s="160">
        <v>96</v>
      </c>
      <c r="H39" s="159">
        <v>100.6</v>
      </c>
      <c r="I39" s="159">
        <v>105.3</v>
      </c>
      <c r="J39" s="172" t="s">
        <v>33</v>
      </c>
      <c r="K39" s="123" t="s">
        <v>60</v>
      </c>
    </row>
    <row r="40" spans="1:11" ht="51.75" customHeight="1">
      <c r="A40" s="106" t="s">
        <v>130</v>
      </c>
      <c r="B40" s="107" t="s">
        <v>205</v>
      </c>
      <c r="C40" s="108" t="s">
        <v>43</v>
      </c>
      <c r="D40" s="173">
        <v>900.4</v>
      </c>
      <c r="E40" s="173">
        <v>899.2</v>
      </c>
      <c r="F40" s="173">
        <v>996.8</v>
      </c>
      <c r="G40" s="174">
        <v>1142.9</v>
      </c>
      <c r="H40" s="173">
        <v>1198.4</v>
      </c>
      <c r="I40" s="173">
        <v>1253.1</v>
      </c>
      <c r="J40" s="185" t="s">
        <v>213</v>
      </c>
      <c r="K40" s="109" t="s">
        <v>35</v>
      </c>
    </row>
    <row r="41" spans="1:11" ht="33.75" customHeight="1">
      <c r="A41" s="144" t="s">
        <v>74</v>
      </c>
      <c r="B41" s="145" t="s">
        <v>13</v>
      </c>
      <c r="C41" s="146" t="s">
        <v>43</v>
      </c>
      <c r="D41" s="175">
        <f aca="true" t="shared" si="3" ref="D41:I41">D43+D44</f>
        <v>158.8</v>
      </c>
      <c r="E41" s="175">
        <f t="shared" si="3"/>
        <v>158.8</v>
      </c>
      <c r="F41" s="175">
        <f t="shared" si="3"/>
        <v>59.9</v>
      </c>
      <c r="G41" s="175">
        <f t="shared" si="3"/>
        <v>43.099999999999994</v>
      </c>
      <c r="H41" s="175">
        <f t="shared" si="3"/>
        <v>45.2</v>
      </c>
      <c r="I41" s="175">
        <f t="shared" si="3"/>
        <v>47.6</v>
      </c>
      <c r="J41" s="147"/>
      <c r="K41" s="148"/>
    </row>
    <row r="42" spans="1:11" ht="13.5" customHeight="1">
      <c r="A42" s="118"/>
      <c r="B42" s="127" t="s">
        <v>0</v>
      </c>
      <c r="C42" s="128"/>
      <c r="D42" s="171"/>
      <c r="E42" s="172"/>
      <c r="F42" s="159"/>
      <c r="G42" s="160"/>
      <c r="H42" s="172"/>
      <c r="I42" s="172"/>
      <c r="J42" s="120"/>
      <c r="K42" s="29"/>
    </row>
    <row r="43" spans="1:11" ht="54" customHeight="1">
      <c r="A43" s="118" t="s">
        <v>75</v>
      </c>
      <c r="B43" s="123" t="s">
        <v>48</v>
      </c>
      <c r="C43" s="119" t="s">
        <v>43</v>
      </c>
      <c r="D43" s="158">
        <v>132.8</v>
      </c>
      <c r="E43" s="158">
        <v>132.8</v>
      </c>
      <c r="F43" s="159">
        <v>32.9</v>
      </c>
      <c r="G43" s="160">
        <v>11.2</v>
      </c>
      <c r="H43" s="159">
        <v>11.8</v>
      </c>
      <c r="I43" s="159">
        <v>12.4</v>
      </c>
      <c r="J43" s="172" t="s">
        <v>33</v>
      </c>
      <c r="K43" s="116" t="s">
        <v>214</v>
      </c>
    </row>
    <row r="44" spans="1:11" ht="35.25" customHeight="1">
      <c r="A44" s="118" t="s">
        <v>164</v>
      </c>
      <c r="B44" s="123" t="s">
        <v>168</v>
      </c>
      <c r="C44" s="119"/>
      <c r="D44" s="158">
        <v>26</v>
      </c>
      <c r="E44" s="159">
        <v>26</v>
      </c>
      <c r="F44" s="159">
        <v>27</v>
      </c>
      <c r="G44" s="160">
        <v>31.9</v>
      </c>
      <c r="H44" s="159">
        <v>33.4</v>
      </c>
      <c r="I44" s="159">
        <v>35.2</v>
      </c>
      <c r="J44" s="172" t="s">
        <v>33</v>
      </c>
      <c r="K44" s="123" t="s">
        <v>230</v>
      </c>
    </row>
    <row r="45" spans="1:11" ht="33" customHeight="1">
      <c r="A45" s="144" t="s">
        <v>76</v>
      </c>
      <c r="B45" s="149" t="s">
        <v>67</v>
      </c>
      <c r="C45" s="146" t="s">
        <v>43</v>
      </c>
      <c r="D45" s="176">
        <f>D47+D48+D49+D50</f>
        <v>14926.5</v>
      </c>
      <c r="E45" s="176">
        <f>E47+E48+E50</f>
        <v>14926.5</v>
      </c>
      <c r="F45" s="176">
        <f>F47+F48+F49+F50</f>
        <v>16339.699999999999</v>
      </c>
      <c r="G45" s="176">
        <f>G47+G48+G49+G50</f>
        <v>18113.9</v>
      </c>
      <c r="H45" s="176">
        <f>H47+H48+H49+H50</f>
        <v>18996</v>
      </c>
      <c r="I45" s="176">
        <f>I47+I48+I49+I50</f>
        <v>19864.2</v>
      </c>
      <c r="J45" s="148"/>
      <c r="K45" s="150"/>
    </row>
    <row r="46" spans="1:11" ht="15" customHeight="1">
      <c r="A46" s="7"/>
      <c r="B46" s="20" t="s">
        <v>0</v>
      </c>
      <c r="C46" s="35"/>
      <c r="D46" s="83"/>
      <c r="E46" s="84"/>
      <c r="F46" s="81"/>
      <c r="G46" s="80"/>
      <c r="H46" s="84"/>
      <c r="I46" s="84"/>
      <c r="J46" s="29"/>
      <c r="K46" s="28"/>
    </row>
    <row r="47" spans="1:11" ht="84.75" customHeight="1">
      <c r="A47" s="7" t="s">
        <v>77</v>
      </c>
      <c r="B47" s="213" t="s">
        <v>187</v>
      </c>
      <c r="C47" s="119" t="s">
        <v>43</v>
      </c>
      <c r="D47" s="158">
        <v>102.8</v>
      </c>
      <c r="E47" s="159">
        <v>102.8</v>
      </c>
      <c r="F47" s="159">
        <v>106.9</v>
      </c>
      <c r="G47" s="160">
        <v>115.7</v>
      </c>
      <c r="H47" s="160">
        <v>121.3</v>
      </c>
      <c r="I47" s="160">
        <v>126.9</v>
      </c>
      <c r="J47" s="172" t="s">
        <v>33</v>
      </c>
      <c r="K47" s="122" t="s">
        <v>108</v>
      </c>
    </row>
    <row r="48" spans="1:11" ht="26.25" customHeight="1">
      <c r="A48" s="7" t="s">
        <v>78</v>
      </c>
      <c r="B48" s="123" t="s">
        <v>169</v>
      </c>
      <c r="C48" s="119" t="s">
        <v>43</v>
      </c>
      <c r="D48" s="158">
        <v>14823.7</v>
      </c>
      <c r="E48" s="158">
        <v>14823.7</v>
      </c>
      <c r="F48" s="159">
        <v>16232.8</v>
      </c>
      <c r="G48" s="161">
        <v>17998.2</v>
      </c>
      <c r="H48" s="161">
        <v>18874.7</v>
      </c>
      <c r="I48" s="161">
        <v>19737.3</v>
      </c>
      <c r="J48" s="172" t="s">
        <v>33</v>
      </c>
      <c r="K48" s="122" t="s">
        <v>170</v>
      </c>
    </row>
    <row r="49" spans="1:11" ht="38.25" customHeight="1" hidden="1">
      <c r="A49" s="7" t="s">
        <v>142</v>
      </c>
      <c r="B49" s="45"/>
      <c r="C49" s="35"/>
      <c r="D49" s="171"/>
      <c r="E49" s="172"/>
      <c r="F49" s="159"/>
      <c r="G49" s="160"/>
      <c r="H49" s="159"/>
      <c r="I49" s="159"/>
      <c r="J49" s="64"/>
      <c r="K49" s="28"/>
    </row>
    <row r="50" spans="1:11" ht="16.5" customHeight="1" hidden="1">
      <c r="A50" s="74" t="s">
        <v>171</v>
      </c>
      <c r="B50" s="45"/>
      <c r="C50" s="35" t="s">
        <v>43</v>
      </c>
      <c r="D50" s="158"/>
      <c r="E50" s="159"/>
      <c r="F50" s="159"/>
      <c r="G50" s="160"/>
      <c r="H50" s="159"/>
      <c r="I50" s="159"/>
      <c r="J50" s="64"/>
      <c r="K50" s="28"/>
    </row>
    <row r="51" spans="1:11" ht="32.25" customHeight="1">
      <c r="A51" s="151" t="s">
        <v>79</v>
      </c>
      <c r="B51" s="212" t="s">
        <v>15</v>
      </c>
      <c r="C51" s="152" t="s">
        <v>43</v>
      </c>
      <c r="D51" s="184">
        <f aca="true" t="shared" si="4" ref="D51:I51">SUM(D53:D57)</f>
        <v>19307.8</v>
      </c>
      <c r="E51" s="184">
        <f t="shared" si="4"/>
        <v>19307.8</v>
      </c>
      <c r="F51" s="184">
        <f t="shared" si="4"/>
        <v>24708.2</v>
      </c>
      <c r="G51" s="184">
        <f>SUM(G53:G57)</f>
        <v>26461.9</v>
      </c>
      <c r="H51" s="184">
        <f t="shared" si="4"/>
        <v>27445</v>
      </c>
      <c r="I51" s="184">
        <f t="shared" si="4"/>
        <v>25287.1</v>
      </c>
      <c r="J51" s="153"/>
      <c r="K51" s="154"/>
    </row>
    <row r="52" spans="1:11" ht="16.5" customHeight="1">
      <c r="A52" s="7"/>
      <c r="B52" s="110" t="s">
        <v>0</v>
      </c>
      <c r="C52" s="111"/>
      <c r="D52" s="185"/>
      <c r="E52" s="186"/>
      <c r="F52" s="173"/>
      <c r="G52" s="174"/>
      <c r="H52" s="186"/>
      <c r="I52" s="186"/>
      <c r="J52" s="112"/>
      <c r="K52" s="113"/>
    </row>
    <row r="53" spans="1:12" ht="105.75" customHeight="1">
      <c r="A53" s="7" t="s">
        <v>80</v>
      </c>
      <c r="B53" s="209" t="s">
        <v>69</v>
      </c>
      <c r="C53" s="115" t="s">
        <v>43</v>
      </c>
      <c r="D53" s="187">
        <f>1434.6</f>
        <v>1434.6</v>
      </c>
      <c r="E53" s="187">
        <v>1434.6</v>
      </c>
      <c r="F53" s="173">
        <v>1066.9</v>
      </c>
      <c r="G53" s="174">
        <v>1390</v>
      </c>
      <c r="H53" s="174">
        <v>1806</v>
      </c>
      <c r="I53" s="174">
        <v>1888.8</v>
      </c>
      <c r="J53" s="208" t="s">
        <v>33</v>
      </c>
      <c r="K53" s="114" t="s">
        <v>209</v>
      </c>
      <c r="L53" s="137" t="s">
        <v>221</v>
      </c>
    </row>
    <row r="54" spans="1:12" ht="114" customHeight="1">
      <c r="A54" s="214" t="s">
        <v>81</v>
      </c>
      <c r="B54" s="209" t="s">
        <v>206</v>
      </c>
      <c r="C54" s="115" t="s">
        <v>43</v>
      </c>
      <c r="D54" s="188">
        <f>161.8+256.1</f>
        <v>417.90000000000003</v>
      </c>
      <c r="E54" s="189">
        <v>417.9</v>
      </c>
      <c r="F54" s="189">
        <v>535</v>
      </c>
      <c r="G54" s="189">
        <v>2500</v>
      </c>
      <c r="H54" s="189">
        <v>600</v>
      </c>
      <c r="I54" s="189">
        <v>1000</v>
      </c>
      <c r="J54" s="208" t="s">
        <v>33</v>
      </c>
      <c r="K54" s="116" t="s">
        <v>231</v>
      </c>
      <c r="L54" s="135" t="s">
        <v>220</v>
      </c>
    </row>
    <row r="55" spans="1:13" ht="79.5" customHeight="1">
      <c r="A55" s="214" t="s">
        <v>82</v>
      </c>
      <c r="B55" s="114" t="s">
        <v>207</v>
      </c>
      <c r="C55" s="115" t="s">
        <v>43</v>
      </c>
      <c r="D55" s="187">
        <v>1692.9</v>
      </c>
      <c r="E55" s="187">
        <v>1692.9</v>
      </c>
      <c r="F55" s="173">
        <v>2624.6</v>
      </c>
      <c r="G55" s="189">
        <v>0</v>
      </c>
      <c r="H55" s="189">
        <v>0</v>
      </c>
      <c r="I55" s="189">
        <v>0</v>
      </c>
      <c r="J55" s="115" t="s">
        <v>212</v>
      </c>
      <c r="K55" s="117" t="s">
        <v>210</v>
      </c>
      <c r="L55" s="135" t="s">
        <v>217</v>
      </c>
      <c r="M55" s="136"/>
    </row>
    <row r="56" spans="1:12" ht="198.75" customHeight="1">
      <c r="A56" s="214" t="s">
        <v>83</v>
      </c>
      <c r="B56" s="209" t="s">
        <v>208</v>
      </c>
      <c r="C56" s="115" t="s">
        <v>43</v>
      </c>
      <c r="D56" s="187">
        <v>12629.1</v>
      </c>
      <c r="E56" s="187">
        <v>12629.1</v>
      </c>
      <c r="F56" s="173">
        <v>17691.4</v>
      </c>
      <c r="G56" s="189">
        <v>10266.3</v>
      </c>
      <c r="H56" s="189">
        <f>17673-1949.3</f>
        <v>15723.7</v>
      </c>
      <c r="I56" s="189">
        <f>21001.3-4004.4</f>
        <v>16996.899999999998</v>
      </c>
      <c r="J56" s="208" t="s">
        <v>33</v>
      </c>
      <c r="K56" s="117" t="s">
        <v>219</v>
      </c>
      <c r="L56" t="s">
        <v>218</v>
      </c>
    </row>
    <row r="57" spans="1:12" ht="126.75" customHeight="1">
      <c r="A57" s="215">
        <v>4.5</v>
      </c>
      <c r="B57" s="209" t="s">
        <v>106</v>
      </c>
      <c r="C57" s="115" t="s">
        <v>179</v>
      </c>
      <c r="D57" s="187">
        <v>3133.3</v>
      </c>
      <c r="E57" s="187">
        <v>3133.3</v>
      </c>
      <c r="F57" s="173">
        <v>2790.3</v>
      </c>
      <c r="G57" s="189">
        <v>12305.6</v>
      </c>
      <c r="H57" s="189">
        <v>9315.3</v>
      </c>
      <c r="I57" s="189">
        <v>5401.4</v>
      </c>
      <c r="J57" s="208" t="s">
        <v>33</v>
      </c>
      <c r="K57" s="117" t="s">
        <v>211</v>
      </c>
      <c r="L57" t="s">
        <v>228</v>
      </c>
    </row>
    <row r="58" spans="1:11" ht="24.75" customHeight="1">
      <c r="A58" s="144" t="s">
        <v>84</v>
      </c>
      <c r="B58" s="145" t="s">
        <v>17</v>
      </c>
      <c r="C58" s="146" t="s">
        <v>43</v>
      </c>
      <c r="D58" s="190">
        <f aca="true" t="shared" si="5" ref="D58:I58">D60+D61+D62+D63</f>
        <v>5433.5</v>
      </c>
      <c r="E58" s="190">
        <f t="shared" si="5"/>
        <v>5433.4</v>
      </c>
      <c r="F58" s="190">
        <f t="shared" si="5"/>
        <v>5142.200000000001</v>
      </c>
      <c r="G58" s="190">
        <f t="shared" si="5"/>
        <v>5580</v>
      </c>
      <c r="H58" s="190">
        <f t="shared" si="5"/>
        <v>5851.7</v>
      </c>
      <c r="I58" s="190">
        <f t="shared" si="5"/>
        <v>6119.200000000001</v>
      </c>
      <c r="J58" s="147"/>
      <c r="K58" s="148"/>
    </row>
    <row r="59" spans="1:11" ht="12.75">
      <c r="A59" s="118"/>
      <c r="B59" s="127" t="s">
        <v>0</v>
      </c>
      <c r="C59" s="119"/>
      <c r="D59" s="191"/>
      <c r="E59" s="191"/>
      <c r="F59" s="192"/>
      <c r="G59" s="193"/>
      <c r="H59" s="191"/>
      <c r="I59" s="191"/>
      <c r="J59" s="120"/>
      <c r="K59" s="129"/>
    </row>
    <row r="60" spans="1:11" ht="40.5" customHeight="1">
      <c r="A60" s="216" t="s">
        <v>85</v>
      </c>
      <c r="B60" s="210" t="s">
        <v>188</v>
      </c>
      <c r="C60" s="119" t="s">
        <v>43</v>
      </c>
      <c r="D60" s="158">
        <v>5328.6</v>
      </c>
      <c r="E60" s="159">
        <v>5328.5</v>
      </c>
      <c r="F60" s="159">
        <v>5046.6</v>
      </c>
      <c r="G60" s="160">
        <v>5460.4</v>
      </c>
      <c r="H60" s="159">
        <v>5726.3</v>
      </c>
      <c r="I60" s="159">
        <v>5987.9</v>
      </c>
      <c r="J60" s="172" t="s">
        <v>33</v>
      </c>
      <c r="K60" s="122" t="s">
        <v>189</v>
      </c>
    </row>
    <row r="61" spans="1:11" ht="105" customHeight="1">
      <c r="A61" s="216" t="s">
        <v>232</v>
      </c>
      <c r="B61" s="211" t="s">
        <v>148</v>
      </c>
      <c r="C61" s="119" t="s">
        <v>43</v>
      </c>
      <c r="D61" s="172">
        <v>97.4</v>
      </c>
      <c r="E61" s="172">
        <v>97.4</v>
      </c>
      <c r="F61" s="159">
        <v>87.8</v>
      </c>
      <c r="G61" s="160">
        <v>114</v>
      </c>
      <c r="H61" s="159">
        <v>119.6</v>
      </c>
      <c r="I61" s="159">
        <v>125.1</v>
      </c>
      <c r="J61" s="172" t="s">
        <v>33</v>
      </c>
      <c r="K61" s="122" t="s">
        <v>149</v>
      </c>
    </row>
    <row r="62" spans="1:11" ht="259.5" customHeight="1">
      <c r="A62" s="216" t="s">
        <v>233</v>
      </c>
      <c r="B62" s="132" t="s">
        <v>190</v>
      </c>
      <c r="C62" s="119" t="s">
        <v>43</v>
      </c>
      <c r="D62" s="159">
        <v>2.5</v>
      </c>
      <c r="E62" s="159">
        <v>2.5</v>
      </c>
      <c r="F62" s="159">
        <v>2.6</v>
      </c>
      <c r="G62" s="160">
        <v>2.8</v>
      </c>
      <c r="H62" s="159">
        <v>2.9</v>
      </c>
      <c r="I62" s="159">
        <v>3.1</v>
      </c>
      <c r="J62" s="208" t="s">
        <v>33</v>
      </c>
      <c r="K62" s="131" t="s">
        <v>193</v>
      </c>
    </row>
    <row r="63" spans="1:11" ht="111" customHeight="1">
      <c r="A63" s="216" t="s">
        <v>234</v>
      </c>
      <c r="B63" s="132" t="s">
        <v>191</v>
      </c>
      <c r="C63" s="119" t="s">
        <v>179</v>
      </c>
      <c r="D63" s="159">
        <v>5</v>
      </c>
      <c r="E63" s="159">
        <v>5</v>
      </c>
      <c r="F63" s="159">
        <v>5.2</v>
      </c>
      <c r="G63" s="160">
        <v>2.8</v>
      </c>
      <c r="H63" s="159">
        <v>2.9</v>
      </c>
      <c r="I63" s="159">
        <v>3.1</v>
      </c>
      <c r="J63" s="208" t="s">
        <v>33</v>
      </c>
      <c r="K63" s="133" t="s">
        <v>192</v>
      </c>
    </row>
    <row r="64" spans="1:11" ht="45" customHeight="1">
      <c r="A64" s="216" t="s">
        <v>86</v>
      </c>
      <c r="B64" s="134" t="s">
        <v>21</v>
      </c>
      <c r="C64" s="119" t="s">
        <v>43</v>
      </c>
      <c r="D64" s="194">
        <f aca="true" t="shared" si="6" ref="D64:I64">D66</f>
        <v>922.1</v>
      </c>
      <c r="E64" s="194">
        <f t="shared" si="6"/>
        <v>922.1</v>
      </c>
      <c r="F64" s="194">
        <f t="shared" si="6"/>
        <v>4325.6</v>
      </c>
      <c r="G64" s="194">
        <f t="shared" si="6"/>
        <v>4750</v>
      </c>
      <c r="H64" s="194">
        <f t="shared" si="6"/>
        <v>4981.3</v>
      </c>
      <c r="I64" s="194">
        <f t="shared" si="6"/>
        <v>5208.9</v>
      </c>
      <c r="J64" s="208" t="s">
        <v>33</v>
      </c>
      <c r="K64" s="129"/>
    </row>
    <row r="65" spans="1:11" ht="20.25" customHeight="1">
      <c r="A65" s="118"/>
      <c r="B65" s="127" t="s">
        <v>0</v>
      </c>
      <c r="C65" s="119"/>
      <c r="D65" s="195"/>
      <c r="E65" s="195"/>
      <c r="F65" s="194"/>
      <c r="G65" s="196"/>
      <c r="H65" s="195"/>
      <c r="I65" s="195"/>
      <c r="J65" s="120"/>
      <c r="K65" s="129"/>
    </row>
    <row r="66" spans="1:11" ht="102" customHeight="1">
      <c r="A66" s="216" t="s">
        <v>87</v>
      </c>
      <c r="B66" s="210" t="s">
        <v>22</v>
      </c>
      <c r="C66" s="119" t="s">
        <v>43</v>
      </c>
      <c r="D66" s="159">
        <v>922.1</v>
      </c>
      <c r="E66" s="159">
        <v>922.1</v>
      </c>
      <c r="F66" s="159">
        <v>4325.6</v>
      </c>
      <c r="G66" s="160">
        <v>4750</v>
      </c>
      <c r="H66" s="159">
        <v>4981.3</v>
      </c>
      <c r="I66" s="159">
        <v>5208.9</v>
      </c>
      <c r="J66" s="172" t="s">
        <v>33</v>
      </c>
      <c r="K66" s="123" t="s">
        <v>194</v>
      </c>
    </row>
    <row r="67" spans="1:11" ht="27" customHeight="1">
      <c r="A67" s="144" t="s">
        <v>90</v>
      </c>
      <c r="B67" s="155" t="s">
        <v>24</v>
      </c>
      <c r="C67" s="146" t="s">
        <v>43</v>
      </c>
      <c r="D67" s="176">
        <f aca="true" t="shared" si="7" ref="D67:I67">D69+D71+D72+D73+D70</f>
        <v>1936.4</v>
      </c>
      <c r="E67" s="176">
        <f t="shared" si="7"/>
        <v>1936.3000000000002</v>
      </c>
      <c r="F67" s="176">
        <f t="shared" si="7"/>
        <v>2013.5</v>
      </c>
      <c r="G67" s="176">
        <f t="shared" si="7"/>
        <v>1597.2</v>
      </c>
      <c r="H67" s="176">
        <f t="shared" si="7"/>
        <v>1674.7</v>
      </c>
      <c r="I67" s="176">
        <f t="shared" si="7"/>
        <v>1751.1999999999998</v>
      </c>
      <c r="J67" s="147"/>
      <c r="K67" s="148"/>
    </row>
    <row r="68" spans="1:11" ht="19.5" customHeight="1">
      <c r="A68" s="118"/>
      <c r="B68" s="127" t="s">
        <v>0</v>
      </c>
      <c r="C68" s="119"/>
      <c r="D68" s="195"/>
      <c r="E68" s="195"/>
      <c r="F68" s="194"/>
      <c r="G68" s="196"/>
      <c r="H68" s="195"/>
      <c r="I68" s="195"/>
      <c r="J68" s="120"/>
      <c r="K68" s="129"/>
    </row>
    <row r="69" spans="1:11" ht="102" customHeight="1">
      <c r="A69" s="216" t="s">
        <v>91</v>
      </c>
      <c r="B69" s="123" t="s">
        <v>198</v>
      </c>
      <c r="C69" s="119" t="s">
        <v>43</v>
      </c>
      <c r="D69" s="160">
        <v>288.6</v>
      </c>
      <c r="E69" s="160">
        <v>288.5</v>
      </c>
      <c r="F69" s="160">
        <v>296.6</v>
      </c>
      <c r="G69" s="160">
        <v>317.2</v>
      </c>
      <c r="H69" s="160">
        <v>332.6</v>
      </c>
      <c r="I69" s="160">
        <v>347.8</v>
      </c>
      <c r="J69" s="172" t="s">
        <v>33</v>
      </c>
      <c r="K69" s="122" t="s">
        <v>200</v>
      </c>
    </row>
    <row r="70" spans="1:11" ht="135.75" customHeight="1">
      <c r="A70" s="216" t="s">
        <v>92</v>
      </c>
      <c r="B70" s="123" t="s">
        <v>199</v>
      </c>
      <c r="C70" s="119" t="s">
        <v>179</v>
      </c>
      <c r="D70" s="160">
        <v>978.2</v>
      </c>
      <c r="E70" s="160">
        <v>978.2</v>
      </c>
      <c r="F70" s="160">
        <v>1020.5</v>
      </c>
      <c r="G70" s="160">
        <v>1093</v>
      </c>
      <c r="H70" s="160">
        <v>1146</v>
      </c>
      <c r="I70" s="160">
        <v>1198.3</v>
      </c>
      <c r="J70" s="172" t="s">
        <v>33</v>
      </c>
      <c r="K70" s="122" t="s">
        <v>201</v>
      </c>
    </row>
    <row r="71" spans="1:11" ht="60" customHeight="1">
      <c r="A71" s="216" t="s">
        <v>235</v>
      </c>
      <c r="B71" s="82" t="s">
        <v>203</v>
      </c>
      <c r="C71" s="119" t="s">
        <v>43</v>
      </c>
      <c r="D71" s="159">
        <v>479.2</v>
      </c>
      <c r="E71" s="159">
        <v>479.2</v>
      </c>
      <c r="F71" s="159">
        <v>498.4</v>
      </c>
      <c r="G71" s="160">
        <v>187</v>
      </c>
      <c r="H71" s="159">
        <v>196.1</v>
      </c>
      <c r="I71" s="159">
        <v>205.1</v>
      </c>
      <c r="J71" s="171" t="s">
        <v>212</v>
      </c>
      <c r="K71" s="122" t="s">
        <v>35</v>
      </c>
    </row>
    <row r="72" spans="1:11" ht="63" customHeight="1">
      <c r="A72" s="216" t="s">
        <v>236</v>
      </c>
      <c r="B72" s="130" t="s">
        <v>204</v>
      </c>
      <c r="C72" s="119" t="s">
        <v>43</v>
      </c>
      <c r="D72" s="172">
        <v>190.4</v>
      </c>
      <c r="E72" s="172">
        <v>190.4</v>
      </c>
      <c r="F72" s="159">
        <v>198</v>
      </c>
      <c r="G72" s="160">
        <v>0</v>
      </c>
      <c r="H72" s="159">
        <v>0</v>
      </c>
      <c r="I72" s="159">
        <v>0</v>
      </c>
      <c r="J72" s="171" t="s">
        <v>212</v>
      </c>
      <c r="K72" s="122" t="s">
        <v>35</v>
      </c>
    </row>
    <row r="73" spans="1:11" ht="12.75" hidden="1">
      <c r="A73" s="7" t="s">
        <v>133</v>
      </c>
      <c r="B73" s="43"/>
      <c r="C73" s="35" t="s">
        <v>43</v>
      </c>
      <c r="D73" s="172">
        <v>0</v>
      </c>
      <c r="E73" s="172">
        <v>0</v>
      </c>
      <c r="F73" s="159">
        <v>0</v>
      </c>
      <c r="G73" s="160">
        <v>0</v>
      </c>
      <c r="H73" s="159">
        <v>0</v>
      </c>
      <c r="I73" s="159"/>
      <c r="J73" s="35"/>
      <c r="K73" s="28"/>
    </row>
    <row r="74" spans="1:11" ht="16.5" customHeight="1" hidden="1">
      <c r="A74" s="103" t="s">
        <v>95</v>
      </c>
      <c r="B74" s="104"/>
      <c r="C74" s="102" t="s">
        <v>43</v>
      </c>
      <c r="D74" s="197"/>
      <c r="E74" s="197"/>
      <c r="F74" s="197"/>
      <c r="G74" s="198"/>
      <c r="H74" s="198"/>
      <c r="I74" s="198"/>
      <c r="J74" s="102"/>
      <c r="K74" s="105"/>
    </row>
    <row r="75" spans="1:11" ht="15" customHeight="1" hidden="1">
      <c r="A75" s="98"/>
      <c r="B75" s="96" t="s">
        <v>0</v>
      </c>
      <c r="C75" s="95"/>
      <c r="D75" s="199"/>
      <c r="E75" s="199"/>
      <c r="F75" s="199"/>
      <c r="G75" s="200"/>
      <c r="H75" s="201"/>
      <c r="I75" s="201"/>
      <c r="J75" s="95"/>
      <c r="K75" s="94"/>
    </row>
    <row r="76" spans="1:9" ht="29.25" customHeight="1" hidden="1">
      <c r="A76" s="98" t="s">
        <v>96</v>
      </c>
      <c r="D76" s="202"/>
      <c r="E76" s="202"/>
      <c r="F76" s="202"/>
      <c r="G76" s="202"/>
      <c r="H76" s="202"/>
      <c r="I76" s="202"/>
    </row>
    <row r="77" spans="1:11" ht="31.5" customHeight="1">
      <c r="A77" s="217">
        <v>8</v>
      </c>
      <c r="B77" s="156" t="s">
        <v>115</v>
      </c>
      <c r="C77" s="146"/>
      <c r="D77" s="203">
        <f aca="true" t="shared" si="8" ref="D77:I77">D79</f>
        <v>300</v>
      </c>
      <c r="E77" s="203">
        <f t="shared" si="8"/>
        <v>299.9</v>
      </c>
      <c r="F77" s="203">
        <f t="shared" si="8"/>
        <v>361</v>
      </c>
      <c r="G77" s="204">
        <f t="shared" si="8"/>
        <v>389</v>
      </c>
      <c r="H77" s="204">
        <f t="shared" si="8"/>
        <v>407.9</v>
      </c>
      <c r="I77" s="204">
        <f t="shared" si="8"/>
        <v>426.5</v>
      </c>
      <c r="J77" s="147"/>
      <c r="K77" s="157"/>
    </row>
    <row r="78" spans="1:11" ht="15.75" customHeight="1">
      <c r="A78" s="214"/>
      <c r="B78" s="127" t="s">
        <v>0</v>
      </c>
      <c r="C78" s="119"/>
      <c r="D78" s="81"/>
      <c r="E78" s="81"/>
      <c r="F78" s="81"/>
      <c r="G78" s="80"/>
      <c r="H78" s="81"/>
      <c r="I78" s="81"/>
      <c r="J78" s="120"/>
      <c r="K78" s="123"/>
    </row>
    <row r="79" spans="1:11" ht="39.75" customHeight="1">
      <c r="A79" s="218" t="s">
        <v>94</v>
      </c>
      <c r="B79" s="123" t="s">
        <v>116</v>
      </c>
      <c r="C79" s="119" t="s">
        <v>43</v>
      </c>
      <c r="D79" s="81">
        <v>300</v>
      </c>
      <c r="E79" s="81">
        <v>299.9</v>
      </c>
      <c r="F79" s="81">
        <v>361</v>
      </c>
      <c r="G79" s="80">
        <v>389</v>
      </c>
      <c r="H79" s="81">
        <v>407.9</v>
      </c>
      <c r="I79" s="81">
        <v>426.5</v>
      </c>
      <c r="J79" s="172" t="s">
        <v>33</v>
      </c>
      <c r="K79" s="122" t="s">
        <v>202</v>
      </c>
    </row>
    <row r="80" spans="2:11" ht="28.5" customHeight="1">
      <c r="B80" s="1"/>
      <c r="C80" s="1"/>
      <c r="D80" s="85"/>
      <c r="E80" s="85"/>
      <c r="F80" s="86"/>
      <c r="G80" s="86"/>
      <c r="H80" s="86"/>
      <c r="I80" s="86"/>
      <c r="J80" s="1"/>
      <c r="K80" s="1"/>
    </row>
    <row r="81" spans="2:11" ht="12.75" hidden="1">
      <c r="B81" s="1" t="s">
        <v>160</v>
      </c>
      <c r="C81" s="1"/>
      <c r="D81" s="85">
        <f>D19-D30+0.6</f>
        <v>-918.2999999999942</v>
      </c>
      <c r="E81" s="85">
        <f>E19-E30</f>
        <v>-1476.5</v>
      </c>
      <c r="F81" s="86">
        <f>F19-F30</f>
        <v>-3182.9000000000015</v>
      </c>
      <c r="G81" s="86">
        <f>G19-G30</f>
        <v>-690.6000000000058</v>
      </c>
      <c r="H81" s="86">
        <f>H19-H30</f>
        <v>-432.8000000000029</v>
      </c>
      <c r="I81" s="86"/>
      <c r="J81" s="1"/>
      <c r="K81" s="1"/>
    </row>
    <row r="82" spans="2:11" ht="12.75" hidden="1">
      <c r="B82" s="1"/>
      <c r="C82" s="1"/>
      <c r="D82" s="86"/>
      <c r="E82" s="86"/>
      <c r="F82" s="86"/>
      <c r="G82" s="86"/>
      <c r="H82" s="86"/>
      <c r="I82" s="86"/>
      <c r="J82" s="1"/>
      <c r="K82" s="1"/>
    </row>
    <row r="83" spans="2:11" ht="15">
      <c r="B83" s="97" t="s">
        <v>195</v>
      </c>
      <c r="C83" s="1"/>
      <c r="D83" s="86"/>
      <c r="E83" s="86"/>
      <c r="F83" s="86"/>
      <c r="G83" s="86"/>
      <c r="H83" s="250" t="s">
        <v>196</v>
      </c>
      <c r="I83" s="250"/>
      <c r="J83" s="250"/>
      <c r="K83" s="1"/>
    </row>
    <row r="84" spans="2:11" ht="15">
      <c r="B84" s="97" t="s">
        <v>197</v>
      </c>
      <c r="C84" s="1"/>
      <c r="D84" s="86"/>
      <c r="E84" s="86"/>
      <c r="F84" s="86"/>
      <c r="G84" s="86"/>
      <c r="H84" s="86"/>
      <c r="I84" s="86"/>
      <c r="J84" s="1"/>
      <c r="K84" s="1"/>
    </row>
    <row r="85" spans="2:11" ht="12.75">
      <c r="B85" s="1"/>
      <c r="C85" s="1"/>
      <c r="D85" s="86"/>
      <c r="E85" s="86"/>
      <c r="F85" s="86"/>
      <c r="G85" s="86"/>
      <c r="H85" s="86"/>
      <c r="I85" s="86"/>
      <c r="J85" s="1"/>
      <c r="K85" s="1"/>
    </row>
    <row r="86" spans="2:11" ht="12.75">
      <c r="B86" s="1"/>
      <c r="C86" s="1"/>
      <c r="D86" s="86"/>
      <c r="E86" s="86"/>
      <c r="F86" s="86"/>
      <c r="G86" s="86"/>
      <c r="H86" s="86"/>
      <c r="I86" s="86"/>
      <c r="J86" s="1"/>
      <c r="K86" s="1"/>
    </row>
    <row r="87" spans="2:11" ht="12.75">
      <c r="B87" s="63"/>
      <c r="C87" s="1"/>
      <c r="D87" s="86"/>
      <c r="E87" s="86"/>
      <c r="F87" s="86"/>
      <c r="G87" s="86"/>
      <c r="H87" s="86"/>
      <c r="I87" s="86"/>
      <c r="J87" s="1"/>
      <c r="K87" s="1"/>
    </row>
    <row r="88" spans="2:11" ht="12.75">
      <c r="B88" s="1"/>
      <c r="C88" s="1"/>
      <c r="D88" s="86"/>
      <c r="E88" s="86"/>
      <c r="F88" s="86"/>
      <c r="G88" s="86"/>
      <c r="H88" s="86"/>
      <c r="I88" s="86"/>
      <c r="J88" s="1"/>
      <c r="K88" s="1"/>
    </row>
    <row r="89" spans="2:11" ht="12.75">
      <c r="B89" s="1"/>
      <c r="C89" s="1"/>
      <c r="D89" s="86"/>
      <c r="E89" s="86"/>
      <c r="F89" s="86"/>
      <c r="G89" s="86"/>
      <c r="H89" s="86"/>
      <c r="I89" s="86"/>
      <c r="J89" s="1"/>
      <c r="K89" s="1"/>
    </row>
    <row r="90" spans="2:11" ht="12.75">
      <c r="B90" s="1"/>
      <c r="C90" s="1"/>
      <c r="D90" s="86"/>
      <c r="E90" s="86"/>
      <c r="F90" s="86"/>
      <c r="G90" s="86"/>
      <c r="H90" s="86"/>
      <c r="I90" s="86"/>
      <c r="J90" s="1"/>
      <c r="K90" s="1"/>
    </row>
    <row r="91" spans="2:11" ht="12.75">
      <c r="B91" s="1"/>
      <c r="C91" s="1"/>
      <c r="D91" s="86"/>
      <c r="E91" s="86"/>
      <c r="F91" s="86"/>
      <c r="G91" s="86"/>
      <c r="H91" s="86"/>
      <c r="I91" s="86"/>
      <c r="J91" s="1"/>
      <c r="K91" s="1"/>
    </row>
    <row r="92" spans="2:11" ht="12.75">
      <c r="B92" s="1"/>
      <c r="C92" s="1"/>
      <c r="D92" s="86"/>
      <c r="E92" s="86"/>
      <c r="F92" s="86"/>
      <c r="G92" s="86"/>
      <c r="H92" s="86"/>
      <c r="I92" s="86"/>
      <c r="J92" s="1"/>
      <c r="K92" s="1"/>
    </row>
    <row r="93" spans="2:11" ht="12.75">
      <c r="B93" s="1"/>
      <c r="C93" s="1"/>
      <c r="D93" s="86"/>
      <c r="E93" s="86"/>
      <c r="F93" s="86"/>
      <c r="G93" s="86"/>
      <c r="H93" s="86"/>
      <c r="I93" s="86"/>
      <c r="J93" s="1"/>
      <c r="K93" s="1"/>
    </row>
    <row r="94" spans="2:11" ht="12.75">
      <c r="B94" s="1"/>
      <c r="C94" s="1"/>
      <c r="D94" s="86"/>
      <c r="E94" s="86"/>
      <c r="F94" s="86"/>
      <c r="G94" s="86"/>
      <c r="H94" s="86"/>
      <c r="I94" s="86"/>
      <c r="J94" s="1"/>
      <c r="K94" s="1"/>
    </row>
    <row r="95" spans="2:11" ht="12.75">
      <c r="B95" s="1"/>
      <c r="C95" s="1"/>
      <c r="D95" s="86"/>
      <c r="E95" s="86"/>
      <c r="F95" s="86"/>
      <c r="G95" s="86"/>
      <c r="H95" s="86"/>
      <c r="I95" s="86"/>
      <c r="J95" s="1"/>
      <c r="K95" s="1"/>
    </row>
    <row r="96" spans="2:11" ht="12.75">
      <c r="B96" s="1"/>
      <c r="C96" s="1"/>
      <c r="D96" s="86"/>
      <c r="E96" s="86"/>
      <c r="F96" s="86"/>
      <c r="G96" s="86"/>
      <c r="H96" s="86"/>
      <c r="I96" s="86"/>
      <c r="J96" s="1"/>
      <c r="K96" s="1"/>
    </row>
    <row r="97" spans="2:11" ht="12.75">
      <c r="B97" s="1"/>
      <c r="C97" s="1"/>
      <c r="D97" s="86"/>
      <c r="E97" s="86"/>
      <c r="F97" s="86"/>
      <c r="G97" s="86"/>
      <c r="H97" s="86"/>
      <c r="I97" s="86"/>
      <c r="J97" s="1"/>
      <c r="K97" s="1"/>
    </row>
    <row r="98" spans="2:11" ht="12.75">
      <c r="B98" s="1"/>
      <c r="C98" s="1"/>
      <c r="D98" s="86"/>
      <c r="E98" s="86"/>
      <c r="F98" s="86"/>
      <c r="G98" s="86"/>
      <c r="H98" s="86"/>
      <c r="I98" s="86"/>
      <c r="J98" s="1"/>
      <c r="K98" s="1"/>
    </row>
    <row r="99" spans="2:11" ht="12.75">
      <c r="B99" s="1"/>
      <c r="C99" s="1"/>
      <c r="D99" s="86"/>
      <c r="E99" s="86"/>
      <c r="F99" s="86"/>
      <c r="G99" s="86"/>
      <c r="H99" s="86"/>
      <c r="I99" s="86"/>
      <c r="J99" s="1"/>
      <c r="K99" s="1"/>
    </row>
    <row r="100" spans="2:11" ht="12.75">
      <c r="B100" s="1"/>
      <c r="C100" s="1"/>
      <c r="D100" s="86"/>
      <c r="E100" s="86"/>
      <c r="F100" s="86"/>
      <c r="G100" s="86"/>
      <c r="H100" s="86"/>
      <c r="I100" s="86"/>
      <c r="J100" s="1"/>
      <c r="K100" s="1"/>
    </row>
    <row r="101" spans="2:11" ht="12.75">
      <c r="B101" s="1"/>
      <c r="C101" s="1"/>
      <c r="D101" s="86"/>
      <c r="E101" s="86"/>
      <c r="F101" s="86"/>
      <c r="G101" s="86"/>
      <c r="H101" s="86"/>
      <c r="I101" s="86"/>
      <c r="J101" s="1"/>
      <c r="K101" s="1"/>
    </row>
    <row r="102" spans="2:11" ht="12.75">
      <c r="B102" s="1"/>
      <c r="C102" s="1"/>
      <c r="D102" s="86"/>
      <c r="E102" s="86"/>
      <c r="F102" s="86"/>
      <c r="G102" s="86"/>
      <c r="H102" s="86"/>
      <c r="I102" s="86"/>
      <c r="J102" s="1"/>
      <c r="K102" s="1"/>
    </row>
    <row r="103" spans="2:11" ht="12.75">
      <c r="B103" s="1"/>
      <c r="C103" s="1"/>
      <c r="D103" s="86"/>
      <c r="E103" s="86"/>
      <c r="F103" s="86"/>
      <c r="G103" s="86"/>
      <c r="H103" s="86"/>
      <c r="I103" s="86"/>
      <c r="J103" s="1"/>
      <c r="K103" s="1"/>
    </row>
    <row r="104" spans="2:11" ht="12.75">
      <c r="B104" s="1"/>
      <c r="C104" s="1"/>
      <c r="D104" s="86"/>
      <c r="E104" s="86"/>
      <c r="F104" s="86"/>
      <c r="G104" s="86"/>
      <c r="H104" s="86"/>
      <c r="I104" s="86"/>
      <c r="J104" s="1"/>
      <c r="K104" s="1"/>
    </row>
    <row r="105" spans="2:11" ht="12.75">
      <c r="B105" s="1"/>
      <c r="C105" s="1"/>
      <c r="D105" s="86"/>
      <c r="E105" s="86"/>
      <c r="F105" s="86"/>
      <c r="G105" s="86"/>
      <c r="H105" s="86"/>
      <c r="I105" s="86"/>
      <c r="J105" s="1"/>
      <c r="K105" s="1"/>
    </row>
    <row r="106" spans="2:11" ht="12.75">
      <c r="B106" s="1"/>
      <c r="C106" s="1"/>
      <c r="D106" s="86"/>
      <c r="E106" s="86"/>
      <c r="F106" s="86"/>
      <c r="G106" s="86"/>
      <c r="H106" s="86"/>
      <c r="I106" s="86"/>
      <c r="J106" s="1"/>
      <c r="K106" s="1"/>
    </row>
    <row r="107" spans="2:11" ht="12.75">
      <c r="B107" s="1"/>
      <c r="C107" s="1"/>
      <c r="D107" s="86"/>
      <c r="E107" s="86"/>
      <c r="F107" s="86"/>
      <c r="G107" s="86"/>
      <c r="H107" s="86"/>
      <c r="I107" s="86"/>
      <c r="J107" s="1"/>
      <c r="K107" s="1"/>
    </row>
    <row r="108" spans="2:11" ht="12.75">
      <c r="B108" s="1"/>
      <c r="C108" s="1"/>
      <c r="D108" s="86"/>
      <c r="E108" s="86"/>
      <c r="F108" s="86"/>
      <c r="G108" s="86"/>
      <c r="H108" s="86"/>
      <c r="I108" s="86"/>
      <c r="J108" s="1"/>
      <c r="K108" s="1"/>
    </row>
    <row r="109" spans="2:11" ht="12.75">
      <c r="B109" s="1"/>
      <c r="C109" s="1"/>
      <c r="D109" s="86"/>
      <c r="E109" s="86"/>
      <c r="F109" s="86"/>
      <c r="G109" s="86"/>
      <c r="H109" s="86"/>
      <c r="I109" s="86"/>
      <c r="J109" s="1"/>
      <c r="K109" s="1"/>
    </row>
    <row r="110" spans="2:11" ht="12.75">
      <c r="B110" s="1"/>
      <c r="C110" s="1"/>
      <c r="D110" s="86"/>
      <c r="E110" s="86"/>
      <c r="F110" s="86"/>
      <c r="G110" s="86"/>
      <c r="H110" s="86"/>
      <c r="I110" s="86"/>
      <c r="J110" s="1"/>
      <c r="K110" s="1"/>
    </row>
    <row r="111" spans="2:11" ht="12.75">
      <c r="B111" s="1"/>
      <c r="C111" s="1"/>
      <c r="D111" s="86"/>
      <c r="E111" s="86"/>
      <c r="F111" s="86"/>
      <c r="G111" s="86"/>
      <c r="H111" s="86"/>
      <c r="I111" s="86"/>
      <c r="J111" s="1"/>
      <c r="K111" s="1"/>
    </row>
    <row r="112" spans="2:11" ht="12.75">
      <c r="B112" s="1"/>
      <c r="C112" s="1"/>
      <c r="D112" s="86"/>
      <c r="E112" s="86"/>
      <c r="F112" s="86"/>
      <c r="G112" s="86"/>
      <c r="H112" s="86"/>
      <c r="I112" s="86"/>
      <c r="J112" s="1"/>
      <c r="K112" s="1"/>
    </row>
    <row r="113" spans="2:11" ht="12.75">
      <c r="B113" s="1"/>
      <c r="C113" s="1"/>
      <c r="D113" s="86"/>
      <c r="E113" s="86"/>
      <c r="F113" s="86"/>
      <c r="G113" s="86"/>
      <c r="H113" s="86"/>
      <c r="I113" s="86"/>
      <c r="J113" s="1"/>
      <c r="K113" s="1"/>
    </row>
    <row r="114" spans="2:11" ht="12.75">
      <c r="B114" s="1"/>
      <c r="C114" s="1"/>
      <c r="D114" s="86"/>
      <c r="E114" s="86"/>
      <c r="F114" s="86"/>
      <c r="G114" s="86"/>
      <c r="H114" s="86"/>
      <c r="I114" s="86"/>
      <c r="J114" s="1"/>
      <c r="K114" s="1"/>
    </row>
    <row r="115" spans="2:11" ht="12.75">
      <c r="B115" s="1"/>
      <c r="C115" s="1"/>
      <c r="D115" s="86"/>
      <c r="E115" s="86"/>
      <c r="F115" s="86"/>
      <c r="G115" s="86"/>
      <c r="H115" s="86"/>
      <c r="I115" s="86"/>
      <c r="J115" s="1"/>
      <c r="K115" s="1"/>
    </row>
    <row r="116" spans="2:11" ht="12.75">
      <c r="B116" s="1"/>
      <c r="C116" s="1"/>
      <c r="D116" s="86"/>
      <c r="E116" s="86"/>
      <c r="F116" s="86"/>
      <c r="G116" s="86"/>
      <c r="H116" s="86"/>
      <c r="I116" s="86"/>
      <c r="J116" s="1"/>
      <c r="K116" s="1"/>
    </row>
    <row r="117" spans="2:11" ht="12.75">
      <c r="B117" s="1"/>
      <c r="C117" s="1"/>
      <c r="D117" s="86"/>
      <c r="E117" s="86"/>
      <c r="F117" s="86"/>
      <c r="G117" s="86"/>
      <c r="H117" s="86"/>
      <c r="I117" s="86"/>
      <c r="J117" s="1"/>
      <c r="K117" s="1"/>
    </row>
    <row r="118" spans="2:11" ht="12.75">
      <c r="B118" s="1"/>
      <c r="C118" s="1"/>
      <c r="D118" s="86"/>
      <c r="E118" s="86"/>
      <c r="F118" s="86"/>
      <c r="G118" s="86"/>
      <c r="H118" s="86"/>
      <c r="I118" s="86"/>
      <c r="J118" s="1"/>
      <c r="K118" s="1"/>
    </row>
    <row r="119" spans="2:11" ht="12.75">
      <c r="B119" s="1"/>
      <c r="C119" s="1"/>
      <c r="D119" s="86"/>
      <c r="E119" s="86"/>
      <c r="F119" s="86"/>
      <c r="G119" s="86"/>
      <c r="H119" s="86"/>
      <c r="I119" s="86"/>
      <c r="J119" s="1"/>
      <c r="K119" s="1"/>
    </row>
    <row r="120" spans="2:11" ht="12.75">
      <c r="B120" s="1"/>
      <c r="C120" s="1"/>
      <c r="D120" s="86"/>
      <c r="E120" s="86"/>
      <c r="F120" s="86"/>
      <c r="G120" s="86"/>
      <c r="H120" s="86"/>
      <c r="I120" s="86"/>
      <c r="J120" s="1"/>
      <c r="K120" s="1"/>
    </row>
    <row r="121" spans="2:11" ht="12.75">
      <c r="B121" s="1"/>
      <c r="C121" s="1"/>
      <c r="D121" s="86"/>
      <c r="E121" s="86"/>
      <c r="F121" s="86"/>
      <c r="G121" s="86"/>
      <c r="H121" s="86"/>
      <c r="I121" s="86"/>
      <c r="J121" s="1"/>
      <c r="K121" s="1"/>
    </row>
    <row r="122" spans="2:11" ht="12.75">
      <c r="B122" s="1"/>
      <c r="C122" s="1"/>
      <c r="D122" s="86"/>
      <c r="E122" s="86"/>
      <c r="F122" s="86"/>
      <c r="G122" s="86"/>
      <c r="H122" s="86"/>
      <c r="I122" s="86"/>
      <c r="J122" s="1"/>
      <c r="K122" s="1"/>
    </row>
    <row r="123" spans="2:11" ht="12.75">
      <c r="B123" s="1"/>
      <c r="C123" s="1"/>
      <c r="D123" s="86"/>
      <c r="E123" s="86"/>
      <c r="F123" s="86"/>
      <c r="G123" s="86"/>
      <c r="H123" s="86"/>
      <c r="I123" s="86"/>
      <c r="J123" s="1"/>
      <c r="K123" s="1"/>
    </row>
    <row r="124" spans="2:11" ht="12.75">
      <c r="B124" s="1"/>
      <c r="C124" s="1"/>
      <c r="D124" s="86"/>
      <c r="E124" s="86"/>
      <c r="F124" s="86"/>
      <c r="G124" s="86"/>
      <c r="H124" s="86"/>
      <c r="I124" s="86"/>
      <c r="J124" s="1"/>
      <c r="K124" s="1"/>
    </row>
    <row r="125" spans="2:11" ht="12.75">
      <c r="B125" s="1"/>
      <c r="C125" s="1"/>
      <c r="D125" s="86"/>
      <c r="E125" s="86"/>
      <c r="F125" s="86"/>
      <c r="G125" s="86"/>
      <c r="H125" s="86"/>
      <c r="I125" s="86"/>
      <c r="J125" s="1"/>
      <c r="K125" s="1"/>
    </row>
    <row r="126" spans="2:11" ht="12.75">
      <c r="B126" s="1"/>
      <c r="C126" s="1"/>
      <c r="D126" s="86"/>
      <c r="E126" s="86"/>
      <c r="F126" s="86"/>
      <c r="G126" s="86"/>
      <c r="H126" s="86"/>
      <c r="I126" s="86"/>
      <c r="J126" s="1"/>
      <c r="K126" s="1"/>
    </row>
    <row r="127" spans="2:11" ht="12.75">
      <c r="B127" s="1"/>
      <c r="C127" s="1"/>
      <c r="D127" s="86"/>
      <c r="E127" s="86"/>
      <c r="F127" s="86"/>
      <c r="G127" s="86"/>
      <c r="H127" s="86"/>
      <c r="I127" s="86"/>
      <c r="J127" s="1"/>
      <c r="K127" s="1"/>
    </row>
    <row r="128" spans="2:11" ht="12.75">
      <c r="B128" s="1"/>
      <c r="C128" s="1"/>
      <c r="D128" s="86"/>
      <c r="E128" s="86"/>
      <c r="F128" s="86"/>
      <c r="G128" s="86"/>
      <c r="H128" s="86"/>
      <c r="I128" s="86"/>
      <c r="J128" s="1"/>
      <c r="K128" s="1"/>
    </row>
    <row r="129" spans="2:11" ht="12.75">
      <c r="B129" s="1"/>
      <c r="C129" s="1"/>
      <c r="D129" s="86"/>
      <c r="E129" s="86"/>
      <c r="F129" s="86"/>
      <c r="G129" s="86"/>
      <c r="H129" s="86"/>
      <c r="I129" s="86"/>
      <c r="J129" s="1"/>
      <c r="K129" s="1"/>
    </row>
    <row r="130" spans="2:11" ht="12.75">
      <c r="B130" s="1"/>
      <c r="C130" s="1"/>
      <c r="D130" s="86"/>
      <c r="E130" s="86"/>
      <c r="F130" s="86"/>
      <c r="G130" s="86"/>
      <c r="H130" s="86"/>
      <c r="I130" s="86"/>
      <c r="J130" s="1"/>
      <c r="K130" s="1"/>
    </row>
    <row r="131" spans="2:11" ht="12.75">
      <c r="B131" s="1"/>
      <c r="C131" s="1"/>
      <c r="D131" s="86"/>
      <c r="E131" s="86"/>
      <c r="F131" s="86"/>
      <c r="G131" s="86"/>
      <c r="H131" s="86"/>
      <c r="I131" s="86"/>
      <c r="J131" s="1"/>
      <c r="K131" s="1"/>
    </row>
    <row r="132" spans="2:11" ht="12.75">
      <c r="B132" s="1"/>
      <c r="C132" s="1"/>
      <c r="D132" s="86"/>
      <c r="E132" s="86"/>
      <c r="F132" s="86"/>
      <c r="G132" s="86"/>
      <c r="H132" s="86"/>
      <c r="I132" s="86"/>
      <c r="J132" s="1"/>
      <c r="K132" s="1"/>
    </row>
    <row r="133" spans="2:11" ht="12.75">
      <c r="B133" s="1"/>
      <c r="C133" s="1"/>
      <c r="D133" s="86"/>
      <c r="E133" s="86"/>
      <c r="F133" s="86"/>
      <c r="G133" s="86"/>
      <c r="H133" s="86"/>
      <c r="I133" s="86"/>
      <c r="J133" s="1"/>
      <c r="K133" s="1"/>
    </row>
    <row r="134" spans="2:11" ht="12.75">
      <c r="B134" s="1"/>
      <c r="C134" s="1"/>
      <c r="D134" s="86"/>
      <c r="E134" s="86"/>
      <c r="F134" s="86"/>
      <c r="G134" s="86"/>
      <c r="H134" s="86"/>
      <c r="I134" s="86"/>
      <c r="J134" s="1"/>
      <c r="K134" s="1"/>
    </row>
    <row r="135" spans="2:11" ht="12.75">
      <c r="B135" s="1"/>
      <c r="C135" s="1"/>
      <c r="D135" s="86"/>
      <c r="E135" s="86"/>
      <c r="F135" s="86"/>
      <c r="G135" s="86"/>
      <c r="H135" s="86"/>
      <c r="I135" s="86"/>
      <c r="J135" s="1"/>
      <c r="K135" s="1"/>
    </row>
    <row r="136" spans="2:11" ht="12.75">
      <c r="B136" s="1"/>
      <c r="C136" s="1"/>
      <c r="D136" s="86"/>
      <c r="E136" s="86"/>
      <c r="F136" s="86"/>
      <c r="G136" s="86"/>
      <c r="H136" s="86"/>
      <c r="I136" s="86"/>
      <c r="J136" s="1"/>
      <c r="K136" s="1"/>
    </row>
    <row r="137" spans="2:11" ht="12.75">
      <c r="B137" s="1"/>
      <c r="C137" s="1"/>
      <c r="D137" s="86"/>
      <c r="E137" s="86"/>
      <c r="F137" s="86"/>
      <c r="G137" s="86"/>
      <c r="H137" s="86"/>
      <c r="I137" s="86"/>
      <c r="J137" s="1"/>
      <c r="K137" s="1"/>
    </row>
    <row r="138" spans="2:11" ht="12.75">
      <c r="B138" s="1"/>
      <c r="C138" s="1"/>
      <c r="D138" s="86"/>
      <c r="E138" s="86"/>
      <c r="F138" s="86"/>
      <c r="G138" s="86"/>
      <c r="H138" s="86"/>
      <c r="I138" s="86"/>
      <c r="J138" s="1"/>
      <c r="K138" s="1"/>
    </row>
    <row r="139" spans="2:11" ht="12.75">
      <c r="B139" s="1"/>
      <c r="C139" s="1"/>
      <c r="D139" s="86"/>
      <c r="E139" s="86"/>
      <c r="F139" s="86"/>
      <c r="G139" s="86"/>
      <c r="H139" s="86"/>
      <c r="I139" s="86"/>
      <c r="J139" s="1"/>
      <c r="K139" s="1"/>
    </row>
    <row r="140" spans="2:11" ht="12.75">
      <c r="B140" s="1"/>
      <c r="C140" s="1"/>
      <c r="D140" s="86"/>
      <c r="E140" s="86"/>
      <c r="F140" s="86"/>
      <c r="G140" s="86"/>
      <c r="H140" s="86"/>
      <c r="I140" s="86"/>
      <c r="J140" s="1"/>
      <c r="K140" s="1"/>
    </row>
    <row r="141" spans="2:11" ht="12.75">
      <c r="B141" s="1"/>
      <c r="C141" s="1"/>
      <c r="D141" s="86"/>
      <c r="E141" s="86"/>
      <c r="F141" s="86"/>
      <c r="G141" s="86"/>
      <c r="H141" s="86"/>
      <c r="I141" s="86"/>
      <c r="J141" s="1"/>
      <c r="K141" s="1"/>
    </row>
    <row r="142" spans="2:11" ht="12.75">
      <c r="B142" s="1"/>
      <c r="C142" s="1"/>
      <c r="D142" s="86"/>
      <c r="E142" s="86"/>
      <c r="F142" s="86"/>
      <c r="G142" s="86"/>
      <c r="H142" s="86"/>
      <c r="I142" s="86"/>
      <c r="J142" s="1"/>
      <c r="K142" s="1"/>
    </row>
    <row r="143" spans="2:11" ht="12.75">
      <c r="B143" s="1"/>
      <c r="C143" s="1"/>
      <c r="D143" s="86"/>
      <c r="E143" s="86"/>
      <c r="F143" s="86"/>
      <c r="G143" s="86"/>
      <c r="H143" s="86"/>
      <c r="I143" s="86"/>
      <c r="J143" s="1"/>
      <c r="K143" s="1"/>
    </row>
    <row r="144" spans="2:11" ht="12.75">
      <c r="B144" s="1"/>
      <c r="C144" s="1"/>
      <c r="D144" s="86"/>
      <c r="E144" s="86"/>
      <c r="F144" s="86"/>
      <c r="G144" s="86"/>
      <c r="H144" s="86"/>
      <c r="I144" s="86"/>
      <c r="J144" s="1"/>
      <c r="K144" s="1"/>
    </row>
    <row r="145" spans="2:11" ht="12.75">
      <c r="B145" s="1"/>
      <c r="C145" s="1"/>
      <c r="D145" s="86"/>
      <c r="E145" s="86"/>
      <c r="F145" s="86"/>
      <c r="G145" s="86"/>
      <c r="H145" s="86"/>
      <c r="I145" s="86"/>
      <c r="J145" s="1"/>
      <c r="K145" s="1"/>
    </row>
    <row r="146" spans="2:11" ht="12.75">
      <c r="B146" s="1"/>
      <c r="C146" s="1"/>
      <c r="D146" s="86"/>
      <c r="E146" s="86"/>
      <c r="F146" s="86"/>
      <c r="G146" s="86"/>
      <c r="H146" s="86"/>
      <c r="I146" s="86"/>
      <c r="J146" s="1"/>
      <c r="K146" s="1"/>
    </row>
    <row r="147" spans="2:11" ht="12.75">
      <c r="B147" s="1"/>
      <c r="C147" s="1"/>
      <c r="D147" s="86"/>
      <c r="E147" s="86"/>
      <c r="F147" s="86"/>
      <c r="G147" s="86"/>
      <c r="H147" s="86"/>
      <c r="I147" s="86"/>
      <c r="J147" s="1"/>
      <c r="K147" s="1"/>
    </row>
    <row r="148" spans="2:11" ht="12.75">
      <c r="B148" s="1"/>
      <c r="C148" s="1"/>
      <c r="D148" s="86"/>
      <c r="E148" s="86"/>
      <c r="F148" s="86"/>
      <c r="G148" s="86"/>
      <c r="H148" s="86"/>
      <c r="I148" s="86"/>
      <c r="J148" s="1"/>
      <c r="K148" s="1"/>
    </row>
    <row r="149" spans="2:11" ht="12.75">
      <c r="B149" s="1"/>
      <c r="C149" s="1"/>
      <c r="D149" s="86"/>
      <c r="E149" s="86"/>
      <c r="F149" s="86"/>
      <c r="G149" s="86"/>
      <c r="H149" s="86"/>
      <c r="I149" s="86"/>
      <c r="J149" s="1"/>
      <c r="K149" s="1"/>
    </row>
    <row r="150" spans="2:11" ht="12.75">
      <c r="B150" s="1"/>
      <c r="C150" s="1"/>
      <c r="D150" s="86"/>
      <c r="E150" s="86"/>
      <c r="F150" s="86"/>
      <c r="G150" s="86"/>
      <c r="H150" s="86"/>
      <c r="I150" s="86"/>
      <c r="J150" s="1"/>
      <c r="K150" s="1"/>
    </row>
    <row r="151" spans="2:11" ht="12.75">
      <c r="B151" s="1"/>
      <c r="C151" s="1"/>
      <c r="D151" s="86"/>
      <c r="E151" s="86"/>
      <c r="F151" s="86"/>
      <c r="G151" s="86"/>
      <c r="H151" s="86"/>
      <c r="I151" s="86"/>
      <c r="J151" s="1"/>
      <c r="K151" s="1"/>
    </row>
    <row r="152" spans="2:11" ht="12.75">
      <c r="B152" s="1"/>
      <c r="C152" s="1"/>
      <c r="D152" s="86"/>
      <c r="E152" s="86"/>
      <c r="F152" s="86"/>
      <c r="G152" s="86"/>
      <c r="H152" s="86"/>
      <c r="I152" s="86"/>
      <c r="J152" s="1"/>
      <c r="K152" s="1"/>
    </row>
    <row r="153" spans="2:11" ht="12.75">
      <c r="B153" s="1"/>
      <c r="C153" s="1"/>
      <c r="D153" s="86"/>
      <c r="E153" s="86"/>
      <c r="F153" s="86"/>
      <c r="G153" s="86"/>
      <c r="H153" s="86"/>
      <c r="I153" s="86"/>
      <c r="J153" s="1"/>
      <c r="K153" s="1"/>
    </row>
    <row r="154" spans="2:11" ht="12.75">
      <c r="B154" s="1"/>
      <c r="C154" s="1"/>
      <c r="D154" s="86"/>
      <c r="E154" s="86"/>
      <c r="F154" s="86"/>
      <c r="G154" s="86"/>
      <c r="H154" s="86"/>
      <c r="I154" s="86"/>
      <c r="J154" s="1"/>
      <c r="K154" s="1"/>
    </row>
    <row r="155" spans="2:11" ht="12.75">
      <c r="B155" s="1"/>
      <c r="C155" s="1"/>
      <c r="D155" s="86"/>
      <c r="E155" s="86"/>
      <c r="F155" s="86"/>
      <c r="G155" s="86"/>
      <c r="H155" s="86"/>
      <c r="I155" s="86"/>
      <c r="J155" s="1"/>
      <c r="K155" s="1"/>
    </row>
    <row r="156" spans="2:11" ht="12.75">
      <c r="B156" s="1"/>
      <c r="C156" s="1"/>
      <c r="D156" s="86"/>
      <c r="E156" s="86"/>
      <c r="F156" s="86"/>
      <c r="G156" s="86"/>
      <c r="H156" s="86"/>
      <c r="I156" s="86"/>
      <c r="J156" s="1"/>
      <c r="K156" s="1"/>
    </row>
    <row r="157" spans="2:11" ht="12.75">
      <c r="B157" s="1"/>
      <c r="C157" s="1"/>
      <c r="D157" s="86"/>
      <c r="E157" s="86"/>
      <c r="F157" s="86"/>
      <c r="G157" s="86"/>
      <c r="H157" s="86"/>
      <c r="I157" s="86"/>
      <c r="J157" s="1"/>
      <c r="K157" s="1"/>
    </row>
    <row r="158" spans="2:11" ht="12.75">
      <c r="B158" s="1"/>
      <c r="C158" s="1"/>
      <c r="D158" s="86"/>
      <c r="E158" s="86"/>
      <c r="F158" s="86"/>
      <c r="G158" s="86"/>
      <c r="H158" s="86"/>
      <c r="I158" s="86"/>
      <c r="J158" s="1"/>
      <c r="K158" s="1"/>
    </row>
    <row r="159" spans="2:11" ht="12.75">
      <c r="B159" s="1"/>
      <c r="C159" s="1"/>
      <c r="D159" s="86"/>
      <c r="E159" s="86"/>
      <c r="F159" s="86"/>
      <c r="G159" s="86"/>
      <c r="H159" s="86"/>
      <c r="I159" s="86"/>
      <c r="J159" s="1"/>
      <c r="K159" s="1"/>
    </row>
    <row r="160" spans="2:11" ht="12.75">
      <c r="B160" s="1"/>
      <c r="C160" s="1"/>
      <c r="D160" s="86"/>
      <c r="E160" s="86"/>
      <c r="F160" s="86"/>
      <c r="G160" s="86"/>
      <c r="H160" s="86"/>
      <c r="I160" s="86"/>
      <c r="J160" s="1"/>
      <c r="K160" s="1"/>
    </row>
    <row r="161" spans="2:11" ht="12.75">
      <c r="B161" s="1"/>
      <c r="C161" s="1"/>
      <c r="D161" s="86"/>
      <c r="E161" s="86"/>
      <c r="F161" s="86"/>
      <c r="G161" s="86"/>
      <c r="H161" s="86"/>
      <c r="I161" s="86"/>
      <c r="J161" s="1"/>
      <c r="K161" s="1"/>
    </row>
    <row r="162" spans="2:11" ht="12.75">
      <c r="B162" s="1"/>
      <c r="C162" s="1"/>
      <c r="D162" s="86"/>
      <c r="E162" s="86"/>
      <c r="F162" s="86"/>
      <c r="G162" s="86"/>
      <c r="H162" s="86"/>
      <c r="I162" s="86"/>
      <c r="J162" s="1"/>
      <c r="K162" s="1"/>
    </row>
    <row r="163" spans="2:11" ht="12.75">
      <c r="B163" s="1"/>
      <c r="C163" s="1"/>
      <c r="D163" s="86"/>
      <c r="E163" s="86"/>
      <c r="F163" s="86"/>
      <c r="G163" s="86"/>
      <c r="H163" s="86"/>
      <c r="I163" s="86"/>
      <c r="J163" s="1"/>
      <c r="K163" s="1"/>
    </row>
    <row r="164" spans="2:11" ht="12.75">
      <c r="B164" s="1"/>
      <c r="C164" s="1"/>
      <c r="D164" s="86"/>
      <c r="E164" s="86"/>
      <c r="F164" s="86"/>
      <c r="G164" s="86"/>
      <c r="H164" s="86"/>
      <c r="I164" s="86"/>
      <c r="J164" s="1"/>
      <c r="K164" s="1"/>
    </row>
    <row r="165" spans="2:11" ht="12.75">
      <c r="B165" s="1"/>
      <c r="C165" s="1"/>
      <c r="D165" s="86"/>
      <c r="E165" s="86"/>
      <c r="F165" s="86"/>
      <c r="G165" s="86"/>
      <c r="H165" s="86"/>
      <c r="I165" s="86"/>
      <c r="J165" s="1"/>
      <c r="K165" s="1"/>
    </row>
    <row r="166" spans="2:11" ht="12.75">
      <c r="B166" s="1"/>
      <c r="C166" s="1"/>
      <c r="D166" s="86"/>
      <c r="E166" s="86"/>
      <c r="F166" s="86"/>
      <c r="G166" s="86"/>
      <c r="H166" s="86"/>
      <c r="I166" s="86"/>
      <c r="J166" s="1"/>
      <c r="K166" s="1"/>
    </row>
    <row r="167" spans="2:11" ht="12.75">
      <c r="B167" s="1"/>
      <c r="C167" s="1"/>
      <c r="D167" s="86"/>
      <c r="E167" s="86"/>
      <c r="F167" s="86"/>
      <c r="G167" s="86"/>
      <c r="H167" s="86"/>
      <c r="I167" s="86"/>
      <c r="J167" s="1"/>
      <c r="K167" s="1"/>
    </row>
    <row r="168" spans="2:11" ht="12.75">
      <c r="B168" s="1"/>
      <c r="C168" s="1"/>
      <c r="D168" s="86"/>
      <c r="E168" s="86"/>
      <c r="F168" s="86"/>
      <c r="G168" s="86"/>
      <c r="H168" s="86"/>
      <c r="I168" s="86"/>
      <c r="J168" s="1"/>
      <c r="K168" s="1"/>
    </row>
    <row r="169" spans="2:11" ht="12.75">
      <c r="B169" s="1"/>
      <c r="C169" s="1"/>
      <c r="D169" s="86"/>
      <c r="E169" s="86"/>
      <c r="F169" s="86"/>
      <c r="G169" s="86"/>
      <c r="H169" s="86"/>
      <c r="I169" s="86"/>
      <c r="J169" s="1"/>
      <c r="K169" s="1"/>
    </row>
    <row r="170" spans="2:11" ht="12.75">
      <c r="B170" s="1"/>
      <c r="C170" s="1"/>
      <c r="D170" s="86"/>
      <c r="E170" s="86"/>
      <c r="F170" s="86"/>
      <c r="G170" s="86"/>
      <c r="H170" s="86"/>
      <c r="I170" s="86"/>
      <c r="J170" s="1"/>
      <c r="K170" s="1"/>
    </row>
    <row r="171" spans="2:11" ht="12.75">
      <c r="B171" s="1"/>
      <c r="C171" s="1"/>
      <c r="D171" s="86"/>
      <c r="E171" s="86"/>
      <c r="F171" s="86"/>
      <c r="G171" s="86"/>
      <c r="H171" s="86"/>
      <c r="I171" s="86"/>
      <c r="J171" s="1"/>
      <c r="K171" s="1"/>
    </row>
    <row r="172" spans="2:11" ht="12.75">
      <c r="B172" s="1"/>
      <c r="C172" s="1"/>
      <c r="D172" s="86"/>
      <c r="E172" s="86"/>
      <c r="F172" s="86"/>
      <c r="G172" s="86"/>
      <c r="H172" s="86"/>
      <c r="I172" s="86"/>
      <c r="J172" s="1"/>
      <c r="K172" s="1"/>
    </row>
    <row r="173" spans="2:11" ht="12.75">
      <c r="B173" s="1"/>
      <c r="C173" s="1"/>
      <c r="D173" s="86"/>
      <c r="E173" s="86"/>
      <c r="F173" s="86"/>
      <c r="G173" s="86"/>
      <c r="H173" s="86"/>
      <c r="I173" s="86"/>
      <c r="J173" s="1"/>
      <c r="K173" s="1"/>
    </row>
    <row r="174" spans="2:11" ht="12.75">
      <c r="B174" s="1"/>
      <c r="C174" s="1"/>
      <c r="D174" s="86"/>
      <c r="E174" s="86"/>
      <c r="F174" s="86"/>
      <c r="G174" s="86"/>
      <c r="H174" s="86"/>
      <c r="I174" s="86"/>
      <c r="J174" s="1"/>
      <c r="K174" s="1"/>
    </row>
    <row r="175" spans="2:11" ht="12.75">
      <c r="B175" s="1"/>
      <c r="C175" s="1"/>
      <c r="D175" s="86"/>
      <c r="E175" s="86"/>
      <c r="F175" s="86"/>
      <c r="G175" s="86"/>
      <c r="H175" s="86"/>
      <c r="I175" s="86"/>
      <c r="J175" s="1"/>
      <c r="K175" s="1"/>
    </row>
    <row r="176" spans="2:11" ht="12.75">
      <c r="B176" s="1"/>
      <c r="C176" s="1"/>
      <c r="D176" s="86"/>
      <c r="E176" s="86"/>
      <c r="F176" s="86"/>
      <c r="G176" s="86"/>
      <c r="H176" s="86"/>
      <c r="I176" s="86"/>
      <c r="J176" s="1"/>
      <c r="K176" s="1"/>
    </row>
    <row r="177" spans="2:11" ht="12.75">
      <c r="B177" s="1"/>
      <c r="C177" s="1"/>
      <c r="D177" s="86"/>
      <c r="E177" s="86"/>
      <c r="F177" s="86"/>
      <c r="G177" s="86"/>
      <c r="H177" s="86"/>
      <c r="I177" s="86"/>
      <c r="J177" s="1"/>
      <c r="K177" s="1"/>
    </row>
    <row r="178" spans="2:11" ht="12.75">
      <c r="B178" s="1"/>
      <c r="C178" s="1"/>
      <c r="D178" s="86"/>
      <c r="E178" s="86"/>
      <c r="F178" s="86"/>
      <c r="G178" s="86"/>
      <c r="H178" s="86"/>
      <c r="I178" s="86"/>
      <c r="J178" s="1"/>
      <c r="K178" s="1"/>
    </row>
    <row r="179" spans="2:11" ht="12.75">
      <c r="B179" s="1"/>
      <c r="C179" s="1"/>
      <c r="D179" s="86"/>
      <c r="E179" s="86"/>
      <c r="F179" s="86"/>
      <c r="G179" s="86"/>
      <c r="H179" s="86"/>
      <c r="I179" s="86"/>
      <c r="J179" s="1"/>
      <c r="K179" s="1"/>
    </row>
    <row r="180" spans="2:11" ht="12.75">
      <c r="B180" s="1"/>
      <c r="C180" s="1"/>
      <c r="D180" s="86"/>
      <c r="E180" s="86"/>
      <c r="F180" s="86"/>
      <c r="G180" s="86"/>
      <c r="H180" s="86"/>
      <c r="I180" s="86"/>
      <c r="J180" s="1"/>
      <c r="K180" s="1"/>
    </row>
    <row r="181" spans="2:11" ht="12.75">
      <c r="B181" s="1"/>
      <c r="C181" s="1"/>
      <c r="D181" s="86"/>
      <c r="E181" s="86"/>
      <c r="F181" s="86"/>
      <c r="G181" s="86"/>
      <c r="H181" s="86"/>
      <c r="I181" s="86"/>
      <c r="J181" s="1"/>
      <c r="K181" s="1"/>
    </row>
    <row r="182" spans="2:11" ht="12.75">
      <c r="B182" s="1"/>
      <c r="C182" s="1"/>
      <c r="D182" s="86"/>
      <c r="E182" s="86"/>
      <c r="F182" s="86"/>
      <c r="G182" s="86"/>
      <c r="H182" s="86"/>
      <c r="I182" s="86"/>
      <c r="J182" s="1"/>
      <c r="K182" s="1"/>
    </row>
    <row r="183" spans="2:11" ht="12.75">
      <c r="B183" s="1"/>
      <c r="C183" s="1"/>
      <c r="D183" s="86"/>
      <c r="E183" s="86"/>
      <c r="F183" s="86"/>
      <c r="G183" s="86"/>
      <c r="H183" s="86"/>
      <c r="I183" s="86"/>
      <c r="J183" s="1"/>
      <c r="K183" s="1"/>
    </row>
    <row r="184" spans="2:11" ht="12.75">
      <c r="B184" s="1"/>
      <c r="C184" s="1"/>
      <c r="D184" s="86"/>
      <c r="E184" s="86"/>
      <c r="F184" s="86"/>
      <c r="G184" s="86"/>
      <c r="H184" s="86"/>
      <c r="I184" s="86"/>
      <c r="J184" s="1"/>
      <c r="K184" s="1"/>
    </row>
    <row r="185" spans="2:11" ht="12.75">
      <c r="B185" s="1"/>
      <c r="C185" s="1"/>
      <c r="D185" s="86"/>
      <c r="E185" s="86"/>
      <c r="F185" s="86"/>
      <c r="G185" s="86"/>
      <c r="H185" s="86"/>
      <c r="I185" s="86"/>
      <c r="J185" s="1"/>
      <c r="K185" s="1"/>
    </row>
    <row r="186" spans="2:11" ht="12.75">
      <c r="B186" s="1"/>
      <c r="C186" s="1"/>
      <c r="D186" s="86"/>
      <c r="E186" s="86"/>
      <c r="F186" s="86"/>
      <c r="G186" s="86"/>
      <c r="H186" s="86"/>
      <c r="I186" s="86"/>
      <c r="J186" s="1"/>
      <c r="K186" s="1"/>
    </row>
    <row r="187" spans="2:11" ht="12.75">
      <c r="B187" s="1"/>
      <c r="C187" s="1"/>
      <c r="D187" s="86"/>
      <c r="E187" s="86"/>
      <c r="F187" s="86"/>
      <c r="G187" s="86"/>
      <c r="H187" s="86"/>
      <c r="I187" s="86"/>
      <c r="J187" s="1"/>
      <c r="K187" s="1"/>
    </row>
    <row r="188" spans="2:11" ht="12.75">
      <c r="B188" s="1"/>
      <c r="C188" s="1"/>
      <c r="D188" s="86"/>
      <c r="E188" s="86"/>
      <c r="F188" s="86"/>
      <c r="G188" s="86"/>
      <c r="H188" s="86"/>
      <c r="I188" s="86"/>
      <c r="J188" s="1"/>
      <c r="K188" s="1"/>
    </row>
    <row r="189" spans="2:11" ht="12.75">
      <c r="B189" s="1"/>
      <c r="C189" s="1"/>
      <c r="D189" s="86"/>
      <c r="E189" s="86"/>
      <c r="F189" s="86"/>
      <c r="G189" s="86"/>
      <c r="H189" s="86"/>
      <c r="I189" s="86"/>
      <c r="J189" s="1"/>
      <c r="K189" s="1"/>
    </row>
    <row r="190" spans="2:11" ht="12.75">
      <c r="B190" s="1"/>
      <c r="C190" s="1"/>
      <c r="D190" s="86"/>
      <c r="E190" s="86"/>
      <c r="F190" s="86"/>
      <c r="G190" s="86"/>
      <c r="H190" s="86"/>
      <c r="I190" s="86"/>
      <c r="J190" s="1"/>
      <c r="K190" s="1"/>
    </row>
    <row r="191" spans="2:11" ht="12.75">
      <c r="B191" s="1"/>
      <c r="C191" s="1"/>
      <c r="D191" s="86"/>
      <c r="E191" s="86"/>
      <c r="F191" s="86"/>
      <c r="G191" s="86"/>
      <c r="H191" s="86"/>
      <c r="I191" s="86"/>
      <c r="J191" s="1"/>
      <c r="K191" s="1"/>
    </row>
    <row r="192" spans="2:11" ht="12.75">
      <c r="B192" s="1"/>
      <c r="C192" s="1"/>
      <c r="D192" s="86"/>
      <c r="E192" s="86"/>
      <c r="F192" s="86"/>
      <c r="G192" s="86"/>
      <c r="H192" s="86"/>
      <c r="I192" s="86"/>
      <c r="J192" s="1"/>
      <c r="K192" s="1"/>
    </row>
    <row r="193" spans="2:11" ht="12.75">
      <c r="B193" s="1"/>
      <c r="C193" s="1"/>
      <c r="D193" s="86"/>
      <c r="E193" s="86"/>
      <c r="F193" s="86"/>
      <c r="G193" s="86"/>
      <c r="H193" s="86"/>
      <c r="I193" s="86"/>
      <c r="J193" s="1"/>
      <c r="K193" s="1"/>
    </row>
    <row r="194" spans="2:11" ht="12.75">
      <c r="B194" s="1"/>
      <c r="C194" s="1"/>
      <c r="D194" s="86"/>
      <c r="E194" s="86"/>
      <c r="F194" s="86"/>
      <c r="G194" s="86"/>
      <c r="H194" s="86"/>
      <c r="I194" s="86"/>
      <c r="J194" s="1"/>
      <c r="K194" s="1"/>
    </row>
    <row r="195" spans="2:11" ht="12.75">
      <c r="B195" s="1"/>
      <c r="C195" s="1"/>
      <c r="D195" s="86"/>
      <c r="E195" s="86"/>
      <c r="F195" s="86"/>
      <c r="G195" s="86"/>
      <c r="H195" s="86"/>
      <c r="I195" s="86"/>
      <c r="J195" s="1"/>
      <c r="K195" s="1"/>
    </row>
    <row r="196" spans="2:11" ht="12.75">
      <c r="B196" s="1"/>
      <c r="C196" s="1"/>
      <c r="D196" s="86"/>
      <c r="E196" s="86"/>
      <c r="F196" s="86"/>
      <c r="G196" s="86"/>
      <c r="H196" s="86"/>
      <c r="I196" s="86"/>
      <c r="J196" s="1"/>
      <c r="K196" s="1"/>
    </row>
    <row r="197" spans="2:11" ht="12.75">
      <c r="B197" s="1"/>
      <c r="C197" s="1"/>
      <c r="D197" s="86"/>
      <c r="E197" s="86"/>
      <c r="F197" s="86"/>
      <c r="G197" s="86"/>
      <c r="H197" s="86"/>
      <c r="I197" s="86"/>
      <c r="J197" s="1"/>
      <c r="K197" s="1"/>
    </row>
    <row r="198" spans="2:11" ht="12.75">
      <c r="B198" s="1"/>
      <c r="C198" s="1"/>
      <c r="D198" s="86"/>
      <c r="E198" s="86"/>
      <c r="F198" s="86"/>
      <c r="G198" s="86"/>
      <c r="H198" s="86"/>
      <c r="I198" s="86"/>
      <c r="J198" s="1"/>
      <c r="K198" s="1"/>
    </row>
    <row r="199" spans="2:11" ht="12.75">
      <c r="B199" s="1"/>
      <c r="C199" s="1"/>
      <c r="D199" s="86"/>
      <c r="E199" s="86"/>
      <c r="F199" s="86"/>
      <c r="G199" s="86"/>
      <c r="H199" s="86"/>
      <c r="I199" s="86"/>
      <c r="J199" s="1"/>
      <c r="K199" s="1"/>
    </row>
    <row r="200" spans="2:11" ht="12.75">
      <c r="B200" s="1"/>
      <c r="C200" s="1"/>
      <c r="D200" s="86"/>
      <c r="E200" s="86"/>
      <c r="F200" s="86"/>
      <c r="G200" s="86"/>
      <c r="H200" s="86"/>
      <c r="I200" s="86"/>
      <c r="J200" s="1"/>
      <c r="K200" s="1"/>
    </row>
    <row r="201" spans="2:11" ht="12.75">
      <c r="B201" s="1"/>
      <c r="C201" s="1"/>
      <c r="D201" s="86"/>
      <c r="E201" s="86"/>
      <c r="F201" s="86"/>
      <c r="G201" s="86"/>
      <c r="H201" s="86"/>
      <c r="I201" s="86"/>
      <c r="J201" s="1"/>
      <c r="K201" s="1"/>
    </row>
    <row r="202" spans="2:11" ht="12.75">
      <c r="B202" s="1"/>
      <c r="C202" s="1"/>
      <c r="D202" s="86"/>
      <c r="E202" s="86"/>
      <c r="F202" s="86"/>
      <c r="G202" s="86"/>
      <c r="H202" s="86"/>
      <c r="I202" s="86"/>
      <c r="J202" s="1"/>
      <c r="K202" s="1"/>
    </row>
    <row r="203" spans="2:11" ht="12.75">
      <c r="B203" s="1"/>
      <c r="C203" s="1"/>
      <c r="D203" s="86"/>
      <c r="E203" s="86"/>
      <c r="F203" s="86"/>
      <c r="G203" s="86"/>
      <c r="H203" s="86"/>
      <c r="I203" s="86"/>
      <c r="J203" s="1"/>
      <c r="K203" s="1"/>
    </row>
    <row r="204" spans="2:11" ht="12.75">
      <c r="B204" s="1"/>
      <c r="C204" s="1"/>
      <c r="D204" s="86"/>
      <c r="E204" s="86"/>
      <c r="F204" s="86"/>
      <c r="G204" s="86"/>
      <c r="H204" s="86"/>
      <c r="I204" s="86"/>
      <c r="J204" s="1"/>
      <c r="K204" s="1"/>
    </row>
    <row r="205" spans="2:11" ht="12.75">
      <c r="B205" s="1"/>
      <c r="C205" s="1"/>
      <c r="D205" s="86"/>
      <c r="E205" s="86"/>
      <c r="F205" s="86"/>
      <c r="G205" s="86"/>
      <c r="H205" s="86"/>
      <c r="I205" s="86"/>
      <c r="J205" s="1"/>
      <c r="K205" s="1"/>
    </row>
    <row r="206" spans="2:11" ht="12.75">
      <c r="B206" s="1"/>
      <c r="C206" s="1"/>
      <c r="D206" s="86"/>
      <c r="E206" s="86"/>
      <c r="F206" s="86"/>
      <c r="G206" s="86"/>
      <c r="H206" s="86"/>
      <c r="I206" s="86"/>
      <c r="J206" s="1"/>
      <c r="K206" s="1"/>
    </row>
    <row r="207" spans="2:11" ht="12.75">
      <c r="B207" s="1"/>
      <c r="C207" s="1"/>
      <c r="D207" s="86"/>
      <c r="E207" s="86"/>
      <c r="F207" s="86"/>
      <c r="G207" s="86"/>
      <c r="H207" s="86"/>
      <c r="I207" s="86"/>
      <c r="J207" s="1"/>
      <c r="K207" s="1"/>
    </row>
    <row r="208" spans="2:11" ht="12.75">
      <c r="B208" s="1"/>
      <c r="C208" s="1"/>
      <c r="D208" s="86"/>
      <c r="E208" s="86"/>
      <c r="F208" s="86"/>
      <c r="G208" s="86"/>
      <c r="H208" s="86"/>
      <c r="I208" s="86"/>
      <c r="J208" s="1"/>
      <c r="K208" s="1"/>
    </row>
    <row r="209" spans="2:11" ht="12.75">
      <c r="B209" s="1"/>
      <c r="C209" s="1"/>
      <c r="D209" s="86"/>
      <c r="E209" s="86"/>
      <c r="F209" s="86"/>
      <c r="G209" s="86"/>
      <c r="H209" s="86"/>
      <c r="I209" s="86"/>
      <c r="J209" s="1"/>
      <c r="K209" s="1"/>
    </row>
    <row r="210" spans="2:11" ht="12.75">
      <c r="B210" s="1"/>
      <c r="C210" s="1"/>
      <c r="D210" s="86"/>
      <c r="E210" s="86"/>
      <c r="F210" s="86"/>
      <c r="G210" s="86"/>
      <c r="H210" s="86"/>
      <c r="I210" s="86"/>
      <c r="J210" s="1"/>
      <c r="K210" s="1"/>
    </row>
    <row r="211" spans="2:11" ht="12.75">
      <c r="B211" s="1"/>
      <c r="C211" s="1"/>
      <c r="D211" s="86"/>
      <c r="E211" s="86"/>
      <c r="F211" s="86"/>
      <c r="G211" s="86"/>
      <c r="H211" s="86"/>
      <c r="I211" s="86"/>
      <c r="J211" s="1"/>
      <c r="K211" s="1"/>
    </row>
    <row r="212" spans="2:11" ht="12.75">
      <c r="B212" s="1"/>
      <c r="C212" s="1"/>
      <c r="D212" s="86"/>
      <c r="E212" s="86"/>
      <c r="F212" s="86"/>
      <c r="G212" s="86"/>
      <c r="H212" s="86"/>
      <c r="I212" s="86"/>
      <c r="J212" s="1"/>
      <c r="K212" s="1"/>
    </row>
    <row r="213" spans="2:11" ht="12.75">
      <c r="B213" s="1"/>
      <c r="C213" s="1"/>
      <c r="D213" s="86"/>
      <c r="E213" s="86"/>
      <c r="F213" s="86"/>
      <c r="G213" s="86"/>
      <c r="H213" s="86"/>
      <c r="I213" s="86"/>
      <c r="J213" s="1"/>
      <c r="K213" s="1"/>
    </row>
    <row r="214" spans="2:11" ht="12.75">
      <c r="B214" s="1"/>
      <c r="C214" s="1"/>
      <c r="D214" s="86"/>
      <c r="E214" s="86"/>
      <c r="F214" s="86"/>
      <c r="G214" s="86"/>
      <c r="H214" s="86"/>
      <c r="I214" s="86"/>
      <c r="J214" s="1"/>
      <c r="K214" s="1"/>
    </row>
    <row r="215" spans="2:11" ht="12.75">
      <c r="B215" s="1"/>
      <c r="C215" s="1"/>
      <c r="D215" s="86"/>
      <c r="E215" s="86"/>
      <c r="F215" s="86"/>
      <c r="G215" s="86"/>
      <c r="H215" s="86"/>
      <c r="I215" s="86"/>
      <c r="J215" s="1"/>
      <c r="K215" s="1"/>
    </row>
    <row r="216" spans="2:11" ht="12.75">
      <c r="B216" s="1"/>
      <c r="C216" s="1"/>
      <c r="D216" s="86"/>
      <c r="E216" s="86"/>
      <c r="F216" s="86"/>
      <c r="G216" s="86"/>
      <c r="H216" s="86"/>
      <c r="I216" s="86"/>
      <c r="J216" s="1"/>
      <c r="K216" s="1"/>
    </row>
    <row r="217" spans="2:11" ht="12.75">
      <c r="B217" s="1"/>
      <c r="C217" s="1"/>
      <c r="D217" s="86"/>
      <c r="E217" s="86"/>
      <c r="F217" s="86"/>
      <c r="G217" s="86"/>
      <c r="H217" s="86"/>
      <c r="I217" s="86"/>
      <c r="J217" s="1"/>
      <c r="K217" s="1"/>
    </row>
    <row r="218" spans="2:11" ht="12.75">
      <c r="B218" s="1"/>
      <c r="C218" s="1"/>
      <c r="D218" s="86"/>
      <c r="E218" s="86"/>
      <c r="F218" s="86"/>
      <c r="G218" s="86"/>
      <c r="H218" s="86"/>
      <c r="I218" s="86"/>
      <c r="J218" s="1"/>
      <c r="K218" s="1"/>
    </row>
    <row r="219" spans="2:11" ht="12.75">
      <c r="B219" s="1"/>
      <c r="C219" s="1"/>
      <c r="D219" s="86"/>
      <c r="E219" s="86"/>
      <c r="F219" s="86"/>
      <c r="G219" s="86"/>
      <c r="H219" s="86"/>
      <c r="I219" s="86"/>
      <c r="J219" s="1"/>
      <c r="K219" s="1"/>
    </row>
    <row r="220" spans="2:11" ht="12.75">
      <c r="B220" s="1"/>
      <c r="C220" s="1"/>
      <c r="D220" s="86"/>
      <c r="E220" s="86"/>
      <c r="F220" s="86"/>
      <c r="G220" s="86"/>
      <c r="H220" s="86"/>
      <c r="I220" s="86"/>
      <c r="J220" s="1"/>
      <c r="K220" s="1"/>
    </row>
    <row r="221" spans="2:11" ht="12.75">
      <c r="B221" s="1"/>
      <c r="C221" s="1"/>
      <c r="D221" s="86"/>
      <c r="E221" s="86"/>
      <c r="F221" s="86"/>
      <c r="G221" s="86"/>
      <c r="H221" s="86"/>
      <c r="I221" s="86"/>
      <c r="J221" s="1"/>
      <c r="K221" s="1"/>
    </row>
    <row r="222" spans="2:11" ht="12.75">
      <c r="B222" s="1"/>
      <c r="C222" s="1"/>
      <c r="D222" s="86"/>
      <c r="E222" s="86"/>
      <c r="F222" s="86"/>
      <c r="G222" s="86"/>
      <c r="H222" s="86"/>
      <c r="I222" s="86"/>
      <c r="J222" s="1"/>
      <c r="K222" s="1"/>
    </row>
    <row r="223" spans="2:11" ht="12.75">
      <c r="B223" s="1"/>
      <c r="C223" s="1"/>
      <c r="D223" s="86"/>
      <c r="E223" s="86"/>
      <c r="F223" s="86"/>
      <c r="G223" s="86"/>
      <c r="H223" s="86"/>
      <c r="I223" s="86"/>
      <c r="J223" s="1"/>
      <c r="K223" s="1"/>
    </row>
    <row r="224" spans="2:11" ht="12.75">
      <c r="B224" s="1"/>
      <c r="C224" s="1"/>
      <c r="D224" s="86"/>
      <c r="E224" s="86"/>
      <c r="F224" s="86"/>
      <c r="G224" s="86"/>
      <c r="H224" s="86"/>
      <c r="I224" s="86"/>
      <c r="J224" s="1"/>
      <c r="K224" s="1"/>
    </row>
    <row r="225" spans="2:11" ht="12.75">
      <c r="B225" s="1"/>
      <c r="C225" s="1"/>
      <c r="D225" s="86"/>
      <c r="E225" s="86"/>
      <c r="F225" s="86"/>
      <c r="G225" s="86"/>
      <c r="H225" s="86"/>
      <c r="I225" s="86"/>
      <c r="J225" s="1"/>
      <c r="K225" s="1"/>
    </row>
    <row r="226" spans="2:11" ht="12.75">
      <c r="B226" s="1"/>
      <c r="C226" s="1"/>
      <c r="D226" s="86"/>
      <c r="E226" s="86"/>
      <c r="F226" s="86"/>
      <c r="G226" s="86"/>
      <c r="H226" s="86"/>
      <c r="I226" s="86"/>
      <c r="J226" s="1"/>
      <c r="K226" s="1"/>
    </row>
    <row r="227" spans="2:11" ht="12.75">
      <c r="B227" s="1"/>
      <c r="C227" s="1"/>
      <c r="D227" s="86"/>
      <c r="E227" s="86"/>
      <c r="F227" s="86"/>
      <c r="G227" s="86"/>
      <c r="H227" s="86"/>
      <c r="I227" s="86"/>
      <c r="J227" s="1"/>
      <c r="K227" s="1"/>
    </row>
    <row r="228" spans="2:11" ht="12.75">
      <c r="B228" s="1"/>
      <c r="C228" s="1"/>
      <c r="D228" s="86"/>
      <c r="E228" s="86"/>
      <c r="F228" s="86"/>
      <c r="G228" s="86"/>
      <c r="H228" s="86"/>
      <c r="I228" s="86"/>
      <c r="J228" s="1"/>
      <c r="K228" s="1"/>
    </row>
    <row r="229" spans="2:11" ht="12.75">
      <c r="B229" s="1"/>
      <c r="C229" s="1"/>
      <c r="D229" s="86"/>
      <c r="E229" s="86"/>
      <c r="F229" s="86"/>
      <c r="G229" s="86"/>
      <c r="H229" s="86"/>
      <c r="I229" s="86"/>
      <c r="J229" s="1"/>
      <c r="K229" s="1"/>
    </row>
    <row r="230" spans="2:11" ht="12.75">
      <c r="B230" s="1"/>
      <c r="C230" s="1"/>
      <c r="D230" s="86"/>
      <c r="E230" s="86"/>
      <c r="F230" s="86"/>
      <c r="G230" s="86"/>
      <c r="H230" s="86"/>
      <c r="I230" s="86"/>
      <c r="J230" s="1"/>
      <c r="K230" s="1"/>
    </row>
    <row r="231" spans="2:11" ht="12.75">
      <c r="B231" s="1"/>
      <c r="C231" s="1"/>
      <c r="D231" s="86"/>
      <c r="E231" s="86"/>
      <c r="F231" s="86"/>
      <c r="G231" s="86"/>
      <c r="H231" s="86"/>
      <c r="I231" s="86"/>
      <c r="J231" s="1"/>
      <c r="K231" s="1"/>
    </row>
    <row r="232" spans="2:11" ht="12.75">
      <c r="B232" s="1"/>
      <c r="C232" s="1"/>
      <c r="D232" s="86"/>
      <c r="E232" s="86"/>
      <c r="F232" s="86"/>
      <c r="G232" s="86"/>
      <c r="H232" s="86"/>
      <c r="I232" s="86"/>
      <c r="J232" s="1"/>
      <c r="K232" s="1"/>
    </row>
    <row r="233" spans="2:11" ht="12.75">
      <c r="B233" s="1"/>
      <c r="C233" s="1"/>
      <c r="D233" s="86"/>
      <c r="E233" s="86"/>
      <c r="F233" s="86"/>
      <c r="G233" s="86"/>
      <c r="H233" s="86"/>
      <c r="I233" s="86"/>
      <c r="J233" s="1"/>
      <c r="K233" s="1"/>
    </row>
    <row r="234" spans="2:11" ht="12.75">
      <c r="B234" s="1"/>
      <c r="C234" s="1"/>
      <c r="D234" s="86"/>
      <c r="E234" s="86"/>
      <c r="F234" s="86"/>
      <c r="G234" s="86"/>
      <c r="H234" s="86"/>
      <c r="I234" s="86"/>
      <c r="J234" s="1"/>
      <c r="K234" s="1"/>
    </row>
    <row r="235" spans="2:11" ht="12.75">
      <c r="B235" s="1"/>
      <c r="C235" s="1"/>
      <c r="D235" s="86"/>
      <c r="E235" s="86"/>
      <c r="F235" s="86"/>
      <c r="G235" s="86"/>
      <c r="H235" s="86"/>
      <c r="I235" s="86"/>
      <c r="J235" s="1"/>
      <c r="K235" s="1"/>
    </row>
    <row r="236" spans="2:11" ht="12.75">
      <c r="B236" s="1"/>
      <c r="C236" s="1"/>
      <c r="D236" s="86"/>
      <c r="E236" s="86"/>
      <c r="F236" s="86"/>
      <c r="G236" s="86"/>
      <c r="H236" s="86"/>
      <c r="I236" s="86"/>
      <c r="J236" s="1"/>
      <c r="K236" s="1"/>
    </row>
    <row r="237" spans="2:11" ht="12.75">
      <c r="B237" s="1"/>
      <c r="C237" s="1"/>
      <c r="D237" s="86"/>
      <c r="E237" s="86"/>
      <c r="F237" s="86"/>
      <c r="G237" s="86"/>
      <c r="H237" s="86"/>
      <c r="I237" s="86"/>
      <c r="J237" s="1"/>
      <c r="K237" s="1"/>
    </row>
    <row r="238" spans="2:11" ht="12.75">
      <c r="B238" s="1"/>
      <c r="C238" s="1"/>
      <c r="D238" s="86"/>
      <c r="E238" s="86"/>
      <c r="F238" s="86"/>
      <c r="G238" s="86"/>
      <c r="H238" s="86"/>
      <c r="I238" s="86"/>
      <c r="J238" s="1"/>
      <c r="K238" s="1"/>
    </row>
    <row r="239" spans="2:11" ht="12.75">
      <c r="B239" s="1"/>
      <c r="C239" s="1"/>
      <c r="D239" s="86"/>
      <c r="E239" s="86"/>
      <c r="F239" s="86"/>
      <c r="G239" s="86"/>
      <c r="H239" s="86"/>
      <c r="I239" s="86"/>
      <c r="J239" s="1"/>
      <c r="K239" s="1"/>
    </row>
    <row r="240" spans="2:11" ht="12.75">
      <c r="B240" s="1"/>
      <c r="C240" s="1"/>
      <c r="D240" s="86"/>
      <c r="E240" s="86"/>
      <c r="F240" s="86"/>
      <c r="G240" s="86"/>
      <c r="H240" s="86"/>
      <c r="I240" s="86"/>
      <c r="J240" s="1"/>
      <c r="K240" s="1"/>
    </row>
    <row r="241" spans="2:11" ht="12.75">
      <c r="B241" s="1"/>
      <c r="C241" s="1"/>
      <c r="D241" s="86"/>
      <c r="E241" s="86"/>
      <c r="F241" s="86"/>
      <c r="G241" s="86"/>
      <c r="H241" s="86"/>
      <c r="I241" s="86"/>
      <c r="J241" s="1"/>
      <c r="K241" s="1"/>
    </row>
    <row r="242" spans="2:11" ht="12.75">
      <c r="B242" s="1"/>
      <c r="C242" s="1"/>
      <c r="D242" s="86"/>
      <c r="E242" s="86"/>
      <c r="F242" s="86"/>
      <c r="G242" s="86"/>
      <c r="H242" s="86"/>
      <c r="I242" s="86"/>
      <c r="J242" s="1"/>
      <c r="K242" s="1"/>
    </row>
    <row r="243" spans="2:11" ht="12.75">
      <c r="B243" s="1"/>
      <c r="C243" s="1"/>
      <c r="D243" s="86"/>
      <c r="E243" s="86"/>
      <c r="F243" s="86"/>
      <c r="G243" s="86"/>
      <c r="H243" s="86"/>
      <c r="I243" s="86"/>
      <c r="J243" s="1"/>
      <c r="K243" s="1"/>
    </row>
    <row r="244" spans="2:11" ht="12.75">
      <c r="B244" s="1"/>
      <c r="C244" s="1"/>
      <c r="D244" s="86"/>
      <c r="E244" s="86"/>
      <c r="F244" s="86"/>
      <c r="G244" s="86"/>
      <c r="H244" s="86"/>
      <c r="I244" s="86"/>
      <c r="J244" s="1"/>
      <c r="K244" s="1"/>
    </row>
    <row r="245" spans="2:11" ht="12.75">
      <c r="B245" s="1"/>
      <c r="C245" s="1"/>
      <c r="D245" s="86"/>
      <c r="E245" s="86"/>
      <c r="F245" s="86"/>
      <c r="G245" s="86"/>
      <c r="H245" s="86"/>
      <c r="I245" s="86"/>
      <c r="J245" s="1"/>
      <c r="K245" s="1"/>
    </row>
    <row r="246" spans="2:11" ht="12.75">
      <c r="B246" s="1"/>
      <c r="C246" s="1"/>
      <c r="D246" s="86"/>
      <c r="E246" s="86"/>
      <c r="F246" s="86"/>
      <c r="G246" s="86"/>
      <c r="H246" s="86"/>
      <c r="I246" s="86"/>
      <c r="J246" s="1"/>
      <c r="K246" s="1"/>
    </row>
    <row r="247" spans="2:11" ht="12.75">
      <c r="B247" s="1"/>
      <c r="C247" s="1"/>
      <c r="D247" s="86"/>
      <c r="E247" s="86"/>
      <c r="F247" s="86"/>
      <c r="G247" s="86"/>
      <c r="H247" s="86"/>
      <c r="I247" s="86"/>
      <c r="J247" s="1"/>
      <c r="K247" s="1"/>
    </row>
    <row r="248" spans="2:11" ht="12.75">
      <c r="B248" s="1"/>
      <c r="C248" s="1"/>
      <c r="D248" s="86"/>
      <c r="E248" s="86"/>
      <c r="F248" s="86"/>
      <c r="G248" s="86"/>
      <c r="H248" s="86"/>
      <c r="I248" s="86"/>
      <c r="J248" s="1"/>
      <c r="K248" s="1"/>
    </row>
    <row r="249" spans="2:11" ht="12.75">
      <c r="B249" s="1"/>
      <c r="C249" s="1"/>
      <c r="D249" s="86"/>
      <c r="E249" s="86"/>
      <c r="F249" s="86"/>
      <c r="G249" s="86"/>
      <c r="H249" s="86"/>
      <c r="I249" s="86"/>
      <c r="J249" s="1"/>
      <c r="K249" s="1"/>
    </row>
    <row r="250" spans="2:11" ht="12.75">
      <c r="B250" s="1"/>
      <c r="C250" s="1"/>
      <c r="D250" s="86"/>
      <c r="E250" s="86"/>
      <c r="F250" s="86"/>
      <c r="G250" s="86"/>
      <c r="H250" s="86"/>
      <c r="I250" s="86"/>
      <c r="J250" s="1"/>
      <c r="K250" s="1"/>
    </row>
    <row r="251" spans="2:11" ht="12.75">
      <c r="B251" s="1"/>
      <c r="C251" s="1"/>
      <c r="D251" s="86"/>
      <c r="E251" s="86"/>
      <c r="F251" s="86"/>
      <c r="G251" s="86"/>
      <c r="H251" s="86"/>
      <c r="I251" s="86"/>
      <c r="J251" s="1"/>
      <c r="K251" s="1"/>
    </row>
    <row r="252" spans="2:11" ht="12.75">
      <c r="B252" s="1"/>
      <c r="C252" s="1"/>
      <c r="D252" s="86"/>
      <c r="E252" s="86"/>
      <c r="F252" s="86"/>
      <c r="G252" s="86"/>
      <c r="H252" s="86"/>
      <c r="I252" s="86"/>
      <c r="J252" s="1"/>
      <c r="K252" s="1"/>
    </row>
    <row r="253" spans="2:11" ht="12.75">
      <c r="B253" s="1"/>
      <c r="C253" s="1"/>
      <c r="D253" s="86"/>
      <c r="E253" s="86"/>
      <c r="F253" s="86"/>
      <c r="G253" s="86"/>
      <c r="H253" s="86"/>
      <c r="I253" s="86"/>
      <c r="J253" s="1"/>
      <c r="K253" s="1"/>
    </row>
    <row r="254" spans="2:11" ht="12.75">
      <c r="B254" s="1"/>
      <c r="C254" s="1"/>
      <c r="D254" s="86"/>
      <c r="E254" s="86"/>
      <c r="F254" s="86"/>
      <c r="G254" s="86"/>
      <c r="H254" s="86"/>
      <c r="I254" s="86"/>
      <c r="J254" s="1"/>
      <c r="K254" s="1"/>
    </row>
    <row r="255" spans="2:11" ht="12.75">
      <c r="B255" s="1"/>
      <c r="C255" s="1"/>
      <c r="D255" s="86"/>
      <c r="E255" s="86"/>
      <c r="F255" s="86"/>
      <c r="G255" s="86"/>
      <c r="H255" s="86"/>
      <c r="I255" s="86"/>
      <c r="J255" s="1"/>
      <c r="K255" s="1"/>
    </row>
    <row r="256" spans="2:11" ht="12.75">
      <c r="B256" s="1"/>
      <c r="C256" s="1"/>
      <c r="D256" s="86"/>
      <c r="E256" s="86"/>
      <c r="F256" s="86"/>
      <c r="G256" s="86"/>
      <c r="H256" s="86"/>
      <c r="I256" s="86"/>
      <c r="J256" s="1"/>
      <c r="K256" s="1"/>
    </row>
    <row r="257" spans="2:11" ht="12.75">
      <c r="B257" s="1"/>
      <c r="C257" s="1"/>
      <c r="D257" s="86"/>
      <c r="E257" s="86"/>
      <c r="F257" s="86"/>
      <c r="G257" s="86"/>
      <c r="H257" s="86"/>
      <c r="I257" s="86"/>
      <c r="J257" s="1"/>
      <c r="K257" s="1"/>
    </row>
    <row r="258" spans="2:11" ht="12.75">
      <c r="B258" s="1"/>
      <c r="C258" s="1"/>
      <c r="D258" s="86"/>
      <c r="E258" s="86"/>
      <c r="F258" s="86"/>
      <c r="G258" s="86"/>
      <c r="H258" s="86"/>
      <c r="I258" s="86"/>
      <c r="J258" s="1"/>
      <c r="K258" s="1"/>
    </row>
    <row r="259" spans="2:11" ht="12.75">
      <c r="B259" s="1"/>
      <c r="C259" s="1"/>
      <c r="D259" s="86"/>
      <c r="E259" s="86"/>
      <c r="F259" s="86"/>
      <c r="G259" s="86"/>
      <c r="H259" s="86"/>
      <c r="I259" s="86"/>
      <c r="J259" s="1"/>
      <c r="K259" s="1"/>
    </row>
    <row r="260" spans="2:11" ht="12.75">
      <c r="B260" s="1"/>
      <c r="C260" s="1"/>
      <c r="D260" s="86"/>
      <c r="E260" s="86"/>
      <c r="F260" s="86"/>
      <c r="G260" s="86"/>
      <c r="H260" s="86"/>
      <c r="I260" s="86"/>
      <c r="J260" s="1"/>
      <c r="K260" s="1"/>
    </row>
    <row r="261" spans="2:11" ht="12.75">
      <c r="B261" s="1"/>
      <c r="C261" s="1"/>
      <c r="D261" s="86"/>
      <c r="E261" s="86"/>
      <c r="F261" s="86"/>
      <c r="G261" s="86"/>
      <c r="H261" s="86"/>
      <c r="I261" s="86"/>
      <c r="J261" s="1"/>
      <c r="K261" s="1"/>
    </row>
    <row r="262" spans="2:11" ht="12.75">
      <c r="B262" s="1"/>
      <c r="C262" s="1"/>
      <c r="D262" s="86"/>
      <c r="E262" s="86"/>
      <c r="F262" s="86"/>
      <c r="G262" s="86"/>
      <c r="H262" s="86"/>
      <c r="I262" s="86"/>
      <c r="J262" s="1"/>
      <c r="K262" s="1"/>
    </row>
    <row r="263" spans="2:11" ht="12.75">
      <c r="B263" s="1"/>
      <c r="C263" s="1"/>
      <c r="D263" s="86"/>
      <c r="E263" s="86"/>
      <c r="F263" s="86"/>
      <c r="G263" s="86"/>
      <c r="H263" s="86"/>
      <c r="I263" s="86"/>
      <c r="J263" s="1"/>
      <c r="K263" s="1"/>
    </row>
    <row r="264" spans="2:11" ht="12.75">
      <c r="B264" s="1"/>
      <c r="C264" s="1"/>
      <c r="D264" s="86"/>
      <c r="E264" s="86"/>
      <c r="F264" s="86"/>
      <c r="G264" s="86"/>
      <c r="H264" s="86"/>
      <c r="I264" s="86"/>
      <c r="J264" s="1"/>
      <c r="K264" s="1"/>
    </row>
    <row r="265" spans="2:11" ht="12.75">
      <c r="B265" s="1"/>
      <c r="C265" s="1"/>
      <c r="D265" s="86"/>
      <c r="E265" s="86"/>
      <c r="F265" s="86"/>
      <c r="G265" s="86"/>
      <c r="H265" s="86"/>
      <c r="I265" s="86"/>
      <c r="J265" s="1"/>
      <c r="K265" s="1"/>
    </row>
    <row r="266" spans="2:11" ht="12.75">
      <c r="B266" s="1"/>
      <c r="C266" s="1"/>
      <c r="D266" s="86"/>
      <c r="E266" s="86"/>
      <c r="F266" s="86"/>
      <c r="G266" s="86"/>
      <c r="H266" s="86"/>
      <c r="I266" s="86"/>
      <c r="J266" s="1"/>
      <c r="K266" s="1"/>
    </row>
    <row r="267" spans="2:11" ht="12.75">
      <c r="B267" s="1"/>
      <c r="C267" s="1"/>
      <c r="D267" s="86"/>
      <c r="E267" s="86"/>
      <c r="F267" s="86"/>
      <c r="G267" s="86"/>
      <c r="H267" s="86"/>
      <c r="I267" s="86"/>
      <c r="J267" s="1"/>
      <c r="K267" s="1"/>
    </row>
    <row r="268" spans="2:11" ht="12.75">
      <c r="B268" s="1"/>
      <c r="C268" s="1"/>
      <c r="D268" s="86"/>
      <c r="E268" s="86"/>
      <c r="F268" s="86"/>
      <c r="G268" s="86"/>
      <c r="H268" s="86"/>
      <c r="I268" s="86"/>
      <c r="J268" s="1"/>
      <c r="K268" s="1"/>
    </row>
    <row r="269" spans="2:11" ht="12.75">
      <c r="B269" s="1"/>
      <c r="C269" s="1"/>
      <c r="D269" s="86"/>
      <c r="E269" s="86"/>
      <c r="F269" s="86"/>
      <c r="G269" s="86"/>
      <c r="H269" s="86"/>
      <c r="I269" s="86"/>
      <c r="J269" s="1"/>
      <c r="K269" s="1"/>
    </row>
    <row r="270" spans="2:11" ht="12.75">
      <c r="B270" s="1"/>
      <c r="C270" s="1"/>
      <c r="D270" s="86"/>
      <c r="E270" s="86"/>
      <c r="F270" s="86"/>
      <c r="G270" s="86"/>
      <c r="H270" s="86"/>
      <c r="I270" s="86"/>
      <c r="J270" s="1"/>
      <c r="K270" s="1"/>
    </row>
    <row r="271" spans="2:11" ht="12.75">
      <c r="B271" s="1"/>
      <c r="C271" s="1"/>
      <c r="D271" s="86"/>
      <c r="E271" s="86"/>
      <c r="F271" s="86"/>
      <c r="G271" s="86"/>
      <c r="H271" s="86"/>
      <c r="I271" s="86"/>
      <c r="J271" s="1"/>
      <c r="K271" s="1"/>
    </row>
    <row r="272" spans="2:11" ht="12.75">
      <c r="B272" s="1"/>
      <c r="C272" s="1"/>
      <c r="D272" s="86"/>
      <c r="E272" s="86"/>
      <c r="F272" s="86"/>
      <c r="G272" s="86"/>
      <c r="H272" s="86"/>
      <c r="I272" s="86"/>
      <c r="J272" s="1"/>
      <c r="K272" s="1"/>
    </row>
    <row r="273" spans="2:11" ht="12.75">
      <c r="B273" s="1"/>
      <c r="C273" s="1"/>
      <c r="D273" s="86"/>
      <c r="E273" s="86"/>
      <c r="F273" s="86"/>
      <c r="G273" s="86"/>
      <c r="H273" s="86"/>
      <c r="I273" s="86"/>
      <c r="J273" s="1"/>
      <c r="K273" s="1"/>
    </row>
    <row r="274" spans="2:11" ht="12.75">
      <c r="B274" s="1"/>
      <c r="C274" s="1"/>
      <c r="D274" s="86"/>
      <c r="E274" s="86"/>
      <c r="F274" s="86"/>
      <c r="G274" s="86"/>
      <c r="H274" s="86"/>
      <c r="I274" s="86"/>
      <c r="J274" s="1"/>
      <c r="K274" s="1"/>
    </row>
    <row r="275" spans="2:11" ht="12.75">
      <c r="B275" s="1"/>
      <c r="C275" s="1"/>
      <c r="D275" s="86"/>
      <c r="E275" s="86"/>
      <c r="F275" s="86"/>
      <c r="G275" s="86"/>
      <c r="H275" s="86"/>
      <c r="I275" s="86"/>
      <c r="J275" s="1"/>
      <c r="K275" s="1"/>
    </row>
    <row r="276" spans="2:11" ht="12.75">
      <c r="B276" s="1"/>
      <c r="C276" s="1"/>
      <c r="D276" s="86"/>
      <c r="E276" s="86"/>
      <c r="F276" s="86"/>
      <c r="G276" s="86"/>
      <c r="H276" s="86"/>
      <c r="I276" s="86"/>
      <c r="J276" s="1"/>
      <c r="K276" s="1"/>
    </row>
    <row r="277" spans="2:11" ht="12.75">
      <c r="B277" s="1"/>
      <c r="C277" s="1"/>
      <c r="D277" s="86"/>
      <c r="E277" s="86"/>
      <c r="F277" s="86"/>
      <c r="G277" s="86"/>
      <c r="H277" s="86"/>
      <c r="I277" s="86"/>
      <c r="J277" s="1"/>
      <c r="K277" s="1"/>
    </row>
    <row r="278" spans="2:11" ht="12.75">
      <c r="B278" s="1"/>
      <c r="C278" s="1"/>
      <c r="D278" s="86"/>
      <c r="E278" s="86"/>
      <c r="F278" s="86"/>
      <c r="G278" s="86"/>
      <c r="H278" s="86"/>
      <c r="I278" s="86"/>
      <c r="J278" s="1"/>
      <c r="K278" s="1"/>
    </row>
    <row r="279" spans="2:11" ht="12.75">
      <c r="B279" s="1"/>
      <c r="C279" s="1"/>
      <c r="D279" s="86"/>
      <c r="E279" s="86"/>
      <c r="F279" s="86"/>
      <c r="G279" s="86"/>
      <c r="H279" s="86"/>
      <c r="I279" s="86"/>
      <c r="J279" s="1"/>
      <c r="K279" s="1"/>
    </row>
    <row r="280" spans="2:11" ht="12.75">
      <c r="B280" s="1"/>
      <c r="C280" s="1"/>
      <c r="D280" s="86"/>
      <c r="E280" s="86"/>
      <c r="F280" s="86"/>
      <c r="G280" s="86"/>
      <c r="H280" s="86"/>
      <c r="I280" s="86"/>
      <c r="J280" s="1"/>
      <c r="K280" s="1"/>
    </row>
    <row r="281" spans="2:11" ht="12.75">
      <c r="B281" s="1"/>
      <c r="C281" s="1"/>
      <c r="D281" s="86"/>
      <c r="E281" s="86"/>
      <c r="F281" s="86"/>
      <c r="G281" s="86"/>
      <c r="H281" s="86"/>
      <c r="I281" s="86"/>
      <c r="J281" s="1"/>
      <c r="K281" s="1"/>
    </row>
    <row r="282" spans="2:11" ht="12.75">
      <c r="B282" s="1"/>
      <c r="C282" s="1"/>
      <c r="D282" s="86"/>
      <c r="E282" s="86"/>
      <c r="F282" s="86"/>
      <c r="G282" s="86"/>
      <c r="H282" s="86"/>
      <c r="I282" s="86"/>
      <c r="J282" s="1"/>
      <c r="K282" s="1"/>
    </row>
    <row r="283" spans="2:11" ht="12.75">
      <c r="B283" s="1"/>
      <c r="C283" s="1"/>
      <c r="D283" s="86"/>
      <c r="E283" s="86"/>
      <c r="F283" s="86"/>
      <c r="G283" s="86"/>
      <c r="H283" s="86"/>
      <c r="I283" s="86"/>
      <c r="J283" s="1"/>
      <c r="K283" s="1"/>
    </row>
    <row r="284" spans="2:11" ht="12.75">
      <c r="B284" s="1"/>
      <c r="C284" s="1"/>
      <c r="D284" s="86"/>
      <c r="E284" s="86"/>
      <c r="F284" s="86"/>
      <c r="G284" s="86"/>
      <c r="H284" s="86"/>
      <c r="I284" s="86"/>
      <c r="J284" s="1"/>
      <c r="K284" s="1"/>
    </row>
    <row r="285" spans="2:11" ht="12.75">
      <c r="B285" s="1"/>
      <c r="C285" s="1"/>
      <c r="D285" s="86"/>
      <c r="E285" s="86"/>
      <c r="F285" s="86"/>
      <c r="G285" s="86"/>
      <c r="H285" s="86"/>
      <c r="I285" s="86"/>
      <c r="J285" s="1"/>
      <c r="K285" s="1"/>
    </row>
    <row r="286" spans="2:11" ht="12.75">
      <c r="B286" s="1"/>
      <c r="C286" s="1"/>
      <c r="D286" s="86"/>
      <c r="E286" s="86"/>
      <c r="F286" s="86"/>
      <c r="G286" s="86"/>
      <c r="H286" s="86"/>
      <c r="I286" s="86"/>
      <c r="J286" s="1"/>
      <c r="K286" s="1"/>
    </row>
    <row r="287" spans="2:11" ht="12.75">
      <c r="B287" s="1"/>
      <c r="C287" s="1"/>
      <c r="D287" s="86"/>
      <c r="E287" s="86"/>
      <c r="F287" s="86"/>
      <c r="G287" s="86"/>
      <c r="H287" s="86"/>
      <c r="I287" s="86"/>
      <c r="J287" s="1"/>
      <c r="K287" s="1"/>
    </row>
    <row r="288" spans="2:11" ht="12.75">
      <c r="B288" s="1"/>
      <c r="C288" s="1"/>
      <c r="D288" s="86"/>
      <c r="E288" s="86"/>
      <c r="F288" s="86"/>
      <c r="G288" s="86"/>
      <c r="H288" s="86"/>
      <c r="I288" s="86"/>
      <c r="J288" s="1"/>
      <c r="K288" s="1"/>
    </row>
    <row r="289" spans="2:11" ht="12.75">
      <c r="B289" s="1"/>
      <c r="C289" s="1"/>
      <c r="D289" s="86"/>
      <c r="E289" s="86"/>
      <c r="F289" s="86"/>
      <c r="G289" s="86"/>
      <c r="H289" s="86"/>
      <c r="I289" s="86"/>
      <c r="J289" s="1"/>
      <c r="K289" s="1"/>
    </row>
    <row r="290" spans="2:11" ht="12.75">
      <c r="B290" s="1"/>
      <c r="C290" s="1"/>
      <c r="D290" s="86"/>
      <c r="E290" s="86"/>
      <c r="F290" s="86"/>
      <c r="G290" s="86"/>
      <c r="H290" s="86"/>
      <c r="I290" s="86"/>
      <c r="J290" s="1"/>
      <c r="K290" s="1"/>
    </row>
    <row r="291" spans="2:11" ht="12.75">
      <c r="B291" s="1"/>
      <c r="C291" s="1"/>
      <c r="D291" s="86"/>
      <c r="E291" s="86"/>
      <c r="F291" s="86"/>
      <c r="G291" s="86"/>
      <c r="H291" s="86"/>
      <c r="I291" s="86"/>
      <c r="J291" s="1"/>
      <c r="K291" s="1"/>
    </row>
    <row r="292" spans="2:11" ht="12.75">
      <c r="B292" s="1"/>
      <c r="C292" s="1"/>
      <c r="D292" s="86"/>
      <c r="E292" s="86"/>
      <c r="F292" s="86"/>
      <c r="G292" s="86"/>
      <c r="H292" s="86"/>
      <c r="I292" s="86"/>
      <c r="J292" s="1"/>
      <c r="K292" s="1"/>
    </row>
    <row r="293" spans="2:11" ht="12.75">
      <c r="B293" s="1"/>
      <c r="C293" s="1"/>
      <c r="D293" s="86"/>
      <c r="E293" s="86"/>
      <c r="F293" s="86"/>
      <c r="G293" s="86"/>
      <c r="H293" s="86"/>
      <c r="I293" s="86"/>
      <c r="J293" s="1"/>
      <c r="K293" s="1"/>
    </row>
    <row r="294" spans="2:11" ht="12.75">
      <c r="B294" s="1"/>
      <c r="C294" s="1"/>
      <c r="D294" s="86"/>
      <c r="E294" s="86"/>
      <c r="F294" s="86"/>
      <c r="G294" s="86"/>
      <c r="H294" s="86"/>
      <c r="I294" s="86"/>
      <c r="J294" s="1"/>
      <c r="K294" s="1"/>
    </row>
    <row r="295" spans="2:11" ht="12.75">
      <c r="B295" s="1"/>
      <c r="C295" s="1"/>
      <c r="D295" s="86"/>
      <c r="E295" s="86"/>
      <c r="F295" s="86"/>
      <c r="G295" s="86"/>
      <c r="H295" s="86"/>
      <c r="I295" s="86"/>
      <c r="J295" s="1"/>
      <c r="K295" s="1"/>
    </row>
    <row r="296" spans="2:11" ht="12.75">
      <c r="B296" s="1"/>
      <c r="C296" s="1"/>
      <c r="D296" s="86"/>
      <c r="E296" s="86"/>
      <c r="F296" s="86"/>
      <c r="G296" s="86"/>
      <c r="H296" s="86"/>
      <c r="I296" s="86"/>
      <c r="J296" s="1"/>
      <c r="K296" s="1"/>
    </row>
    <row r="297" spans="2:11" ht="12.75">
      <c r="B297" s="1"/>
      <c r="C297" s="1"/>
      <c r="D297" s="86"/>
      <c r="E297" s="86"/>
      <c r="F297" s="86"/>
      <c r="G297" s="86"/>
      <c r="H297" s="86"/>
      <c r="I297" s="86"/>
      <c r="J297" s="1"/>
      <c r="K297" s="1"/>
    </row>
    <row r="298" spans="2:11" ht="12.75">
      <c r="B298" s="1"/>
      <c r="C298" s="1"/>
      <c r="D298" s="86"/>
      <c r="E298" s="86"/>
      <c r="F298" s="86"/>
      <c r="G298" s="86"/>
      <c r="H298" s="86"/>
      <c r="I298" s="86"/>
      <c r="J298" s="1"/>
      <c r="K298" s="1"/>
    </row>
    <row r="299" spans="2:11" ht="12.75">
      <c r="B299" s="1"/>
      <c r="C299" s="1"/>
      <c r="D299" s="86"/>
      <c r="E299" s="86"/>
      <c r="F299" s="86"/>
      <c r="G299" s="86"/>
      <c r="H299" s="86"/>
      <c r="I299" s="86"/>
      <c r="J299" s="1"/>
      <c r="K299" s="1"/>
    </row>
    <row r="300" spans="2:11" ht="12.75">
      <c r="B300" s="1"/>
      <c r="C300" s="1"/>
      <c r="D300" s="86"/>
      <c r="E300" s="86"/>
      <c r="F300" s="86"/>
      <c r="G300" s="86"/>
      <c r="H300" s="86"/>
      <c r="I300" s="86"/>
      <c r="J300" s="1"/>
      <c r="K300" s="1"/>
    </row>
    <row r="301" spans="2:11" ht="12.75">
      <c r="B301" s="1"/>
      <c r="C301" s="1"/>
      <c r="D301" s="86"/>
      <c r="E301" s="86"/>
      <c r="F301" s="86"/>
      <c r="G301" s="86"/>
      <c r="H301" s="86"/>
      <c r="I301" s="86"/>
      <c r="J301" s="1"/>
      <c r="K301" s="1"/>
    </row>
    <row r="302" spans="2:11" ht="12.75">
      <c r="B302" s="1"/>
      <c r="C302" s="1"/>
      <c r="D302" s="86"/>
      <c r="E302" s="86"/>
      <c r="F302" s="86"/>
      <c r="G302" s="86"/>
      <c r="H302" s="86"/>
      <c r="I302" s="86"/>
      <c r="J302" s="1"/>
      <c r="K302" s="1"/>
    </row>
    <row r="303" spans="2:11" ht="12.75">
      <c r="B303" s="1"/>
      <c r="C303" s="1"/>
      <c r="D303" s="86"/>
      <c r="E303" s="86"/>
      <c r="F303" s="86"/>
      <c r="G303" s="86"/>
      <c r="H303" s="86"/>
      <c r="I303" s="86"/>
      <c r="J303" s="1"/>
      <c r="K303" s="1"/>
    </row>
    <row r="304" spans="2:11" ht="12.75">
      <c r="B304" s="1"/>
      <c r="C304" s="1"/>
      <c r="D304" s="86"/>
      <c r="E304" s="86"/>
      <c r="F304" s="86"/>
      <c r="G304" s="86"/>
      <c r="H304" s="86"/>
      <c r="I304" s="86"/>
      <c r="J304" s="1"/>
      <c r="K304" s="1"/>
    </row>
    <row r="305" spans="2:11" ht="12.75">
      <c r="B305" s="1"/>
      <c r="C305" s="1"/>
      <c r="D305" s="86"/>
      <c r="E305" s="86"/>
      <c r="F305" s="86"/>
      <c r="G305" s="86"/>
      <c r="H305" s="86"/>
      <c r="I305" s="86"/>
      <c r="J305" s="1"/>
      <c r="K305" s="1"/>
    </row>
    <row r="306" spans="2:11" ht="12.75">
      <c r="B306" s="1"/>
      <c r="C306" s="1"/>
      <c r="D306" s="86"/>
      <c r="E306" s="86"/>
      <c r="F306" s="86"/>
      <c r="G306" s="86"/>
      <c r="H306" s="86"/>
      <c r="I306" s="86"/>
      <c r="J306" s="1"/>
      <c r="K306" s="1"/>
    </row>
    <row r="307" spans="2:11" ht="12.75">
      <c r="B307" s="1"/>
      <c r="C307" s="1"/>
      <c r="D307" s="86"/>
      <c r="E307" s="86"/>
      <c r="F307" s="86"/>
      <c r="G307" s="86"/>
      <c r="H307" s="86"/>
      <c r="I307" s="86"/>
      <c r="J307" s="1"/>
      <c r="K307" s="1"/>
    </row>
    <row r="308" spans="2:11" ht="12.75">
      <c r="B308" s="1"/>
      <c r="C308" s="1"/>
      <c r="D308" s="86"/>
      <c r="E308" s="86"/>
      <c r="F308" s="86"/>
      <c r="G308" s="86"/>
      <c r="H308" s="86"/>
      <c r="I308" s="86"/>
      <c r="J308" s="1"/>
      <c r="K308" s="1"/>
    </row>
    <row r="309" spans="2:11" ht="12.75">
      <c r="B309" s="1"/>
      <c r="C309" s="1"/>
      <c r="D309" s="86"/>
      <c r="E309" s="86"/>
      <c r="F309" s="86"/>
      <c r="G309" s="86"/>
      <c r="H309" s="86"/>
      <c r="I309" s="86"/>
      <c r="J309" s="1"/>
      <c r="K309" s="1"/>
    </row>
    <row r="310" spans="2:11" ht="12.75">
      <c r="B310" s="1"/>
      <c r="C310" s="1"/>
      <c r="D310" s="86"/>
      <c r="E310" s="86"/>
      <c r="F310" s="86"/>
      <c r="G310" s="86"/>
      <c r="H310" s="86"/>
      <c r="I310" s="86"/>
      <c r="J310" s="1"/>
      <c r="K310" s="1"/>
    </row>
    <row r="311" spans="2:11" ht="12.75">
      <c r="B311" s="1"/>
      <c r="C311" s="1"/>
      <c r="D311" s="86"/>
      <c r="E311" s="86"/>
      <c r="F311" s="86"/>
      <c r="G311" s="86"/>
      <c r="H311" s="86"/>
      <c r="I311" s="86"/>
      <c r="J311" s="1"/>
      <c r="K311" s="1"/>
    </row>
    <row r="312" spans="2:11" ht="12.75">
      <c r="B312" s="1"/>
      <c r="C312" s="1"/>
      <c r="D312" s="86"/>
      <c r="E312" s="86"/>
      <c r="F312" s="86"/>
      <c r="G312" s="86"/>
      <c r="H312" s="86"/>
      <c r="I312" s="86"/>
      <c r="J312" s="1"/>
      <c r="K312" s="1"/>
    </row>
    <row r="313" spans="2:11" ht="12.75">
      <c r="B313" s="1"/>
      <c r="C313" s="1"/>
      <c r="D313" s="86"/>
      <c r="E313" s="86"/>
      <c r="F313" s="86"/>
      <c r="G313" s="86"/>
      <c r="H313" s="86"/>
      <c r="I313" s="86"/>
      <c r="J313" s="1"/>
      <c r="K313" s="1"/>
    </row>
    <row r="314" spans="2:11" ht="12.75">
      <c r="B314" s="1"/>
      <c r="C314" s="1"/>
      <c r="D314" s="86"/>
      <c r="E314" s="86"/>
      <c r="F314" s="86"/>
      <c r="G314" s="86"/>
      <c r="H314" s="86"/>
      <c r="I314" s="86"/>
      <c r="J314" s="1"/>
      <c r="K314" s="1"/>
    </row>
    <row r="315" spans="2:11" ht="12.75">
      <c r="B315" s="1"/>
      <c r="C315" s="1"/>
      <c r="D315" s="86"/>
      <c r="E315" s="86"/>
      <c r="F315" s="86"/>
      <c r="G315" s="86"/>
      <c r="H315" s="86"/>
      <c r="I315" s="86"/>
      <c r="J315" s="1"/>
      <c r="K315" s="1"/>
    </row>
    <row r="316" spans="2:11" ht="12.75">
      <c r="B316" s="1"/>
      <c r="C316" s="1"/>
      <c r="D316" s="86"/>
      <c r="E316" s="86"/>
      <c r="F316" s="86"/>
      <c r="G316" s="86"/>
      <c r="H316" s="86"/>
      <c r="I316" s="86"/>
      <c r="J316" s="1"/>
      <c r="K316" s="1"/>
    </row>
    <row r="317" spans="2:11" ht="12.75">
      <c r="B317" s="1"/>
      <c r="C317" s="1"/>
      <c r="D317" s="86"/>
      <c r="E317" s="86"/>
      <c r="F317" s="86"/>
      <c r="G317" s="86"/>
      <c r="H317" s="86"/>
      <c r="I317" s="86"/>
      <c r="J317" s="1"/>
      <c r="K317" s="1"/>
    </row>
    <row r="318" spans="2:11" ht="12.75">
      <c r="B318" s="1"/>
      <c r="C318" s="1"/>
      <c r="D318" s="86"/>
      <c r="E318" s="86"/>
      <c r="F318" s="86"/>
      <c r="G318" s="86"/>
      <c r="H318" s="86"/>
      <c r="I318" s="86"/>
      <c r="J318" s="1"/>
      <c r="K318" s="1"/>
    </row>
    <row r="319" spans="2:11" ht="12.75">
      <c r="B319" s="1"/>
      <c r="C319" s="1"/>
      <c r="D319" s="86"/>
      <c r="E319" s="86"/>
      <c r="F319" s="86"/>
      <c r="G319" s="86"/>
      <c r="H319" s="86"/>
      <c r="I319" s="86"/>
      <c r="J319" s="1"/>
      <c r="K319" s="1"/>
    </row>
    <row r="320" spans="2:11" ht="12.75">
      <c r="B320" s="1"/>
      <c r="C320" s="1"/>
      <c r="D320" s="86"/>
      <c r="E320" s="86"/>
      <c r="F320" s="86"/>
      <c r="G320" s="86"/>
      <c r="H320" s="86"/>
      <c r="I320" s="86"/>
      <c r="J320" s="1"/>
      <c r="K320" s="1"/>
    </row>
    <row r="321" spans="2:11" ht="12.75">
      <c r="B321" s="1"/>
      <c r="C321" s="1"/>
      <c r="D321" s="86"/>
      <c r="E321" s="86"/>
      <c r="F321" s="86"/>
      <c r="G321" s="86"/>
      <c r="H321" s="86"/>
      <c r="I321" s="86"/>
      <c r="J321" s="1"/>
      <c r="K321" s="1"/>
    </row>
    <row r="322" spans="2:11" ht="12.75">
      <c r="B322" s="1"/>
      <c r="C322" s="1"/>
      <c r="D322" s="86"/>
      <c r="E322" s="86"/>
      <c r="F322" s="86"/>
      <c r="G322" s="86"/>
      <c r="H322" s="86"/>
      <c r="I322" s="86"/>
      <c r="J322" s="1"/>
      <c r="K322" s="1"/>
    </row>
    <row r="323" spans="2:11" ht="12.75">
      <c r="B323" s="1"/>
      <c r="C323" s="1"/>
      <c r="D323" s="86"/>
      <c r="E323" s="86"/>
      <c r="F323" s="86"/>
      <c r="G323" s="86"/>
      <c r="H323" s="86"/>
      <c r="I323" s="86"/>
      <c r="J323" s="1"/>
      <c r="K323" s="1"/>
    </row>
    <row r="324" spans="2:11" ht="12.75">
      <c r="B324" s="1"/>
      <c r="C324" s="1"/>
      <c r="D324" s="86"/>
      <c r="E324" s="86"/>
      <c r="F324" s="86"/>
      <c r="G324" s="86"/>
      <c r="H324" s="86"/>
      <c r="I324" s="86"/>
      <c r="J324" s="1"/>
      <c r="K324" s="1"/>
    </row>
    <row r="325" spans="2:11" ht="12.75">
      <c r="B325" s="1"/>
      <c r="C325" s="1"/>
      <c r="D325" s="86"/>
      <c r="E325" s="86"/>
      <c r="F325" s="86"/>
      <c r="G325" s="86"/>
      <c r="H325" s="86"/>
      <c r="I325" s="86"/>
      <c r="J325" s="1"/>
      <c r="K325" s="1"/>
    </row>
    <row r="326" spans="2:11" ht="12.75">
      <c r="B326" s="1"/>
      <c r="C326" s="1"/>
      <c r="D326" s="86"/>
      <c r="E326" s="86"/>
      <c r="F326" s="86"/>
      <c r="G326" s="86"/>
      <c r="H326" s="86"/>
      <c r="I326" s="86"/>
      <c r="J326" s="1"/>
      <c r="K326" s="1"/>
    </row>
    <row r="327" spans="2:11" ht="12.75">
      <c r="B327" s="1"/>
      <c r="C327" s="1"/>
      <c r="D327" s="86"/>
      <c r="E327" s="86"/>
      <c r="F327" s="86"/>
      <c r="G327" s="86"/>
      <c r="H327" s="86"/>
      <c r="I327" s="86"/>
      <c r="J327" s="1"/>
      <c r="K327" s="1"/>
    </row>
    <row r="328" spans="2:11" ht="12.75">
      <c r="B328" s="1"/>
      <c r="C328" s="1"/>
      <c r="D328" s="86"/>
      <c r="E328" s="86"/>
      <c r="F328" s="86"/>
      <c r="G328" s="86"/>
      <c r="H328" s="86"/>
      <c r="I328" s="86"/>
      <c r="J328" s="1"/>
      <c r="K328" s="1"/>
    </row>
    <row r="329" spans="2:11" ht="12.75">
      <c r="B329" s="1"/>
      <c r="C329" s="1"/>
      <c r="D329" s="86"/>
      <c r="E329" s="86"/>
      <c r="F329" s="86"/>
      <c r="G329" s="86"/>
      <c r="H329" s="86"/>
      <c r="I329" s="86"/>
      <c r="J329" s="1"/>
      <c r="K329" s="1"/>
    </row>
    <row r="330" spans="2:11" ht="12.75">
      <c r="B330" s="1"/>
      <c r="C330" s="1"/>
      <c r="D330" s="86"/>
      <c r="E330" s="86"/>
      <c r="F330" s="86"/>
      <c r="G330" s="86"/>
      <c r="H330" s="86"/>
      <c r="I330" s="86"/>
      <c r="J330" s="1"/>
      <c r="K330" s="1"/>
    </row>
    <row r="331" spans="2:11" ht="12.75">
      <c r="B331" s="1"/>
      <c r="C331" s="1"/>
      <c r="D331" s="86"/>
      <c r="E331" s="86"/>
      <c r="F331" s="86"/>
      <c r="G331" s="86"/>
      <c r="H331" s="86"/>
      <c r="I331" s="86"/>
      <c r="J331" s="1"/>
      <c r="K331" s="1"/>
    </row>
    <row r="332" spans="2:11" ht="12.75">
      <c r="B332" s="1"/>
      <c r="C332" s="1"/>
      <c r="D332" s="86"/>
      <c r="E332" s="86"/>
      <c r="F332" s="86"/>
      <c r="G332" s="86"/>
      <c r="H332" s="86"/>
      <c r="I332" s="86"/>
      <c r="J332" s="1"/>
      <c r="K332" s="1"/>
    </row>
    <row r="333" spans="2:11" ht="12.75">
      <c r="B333" s="1"/>
      <c r="C333" s="1"/>
      <c r="D333" s="86"/>
      <c r="E333" s="86"/>
      <c r="F333" s="86"/>
      <c r="G333" s="86"/>
      <c r="H333" s="86"/>
      <c r="I333" s="86"/>
      <c r="J333" s="1"/>
      <c r="K333" s="1"/>
    </row>
    <row r="334" spans="2:11" ht="12.75">
      <c r="B334" s="1"/>
      <c r="C334" s="1"/>
      <c r="D334" s="86"/>
      <c r="E334" s="86"/>
      <c r="F334" s="86"/>
      <c r="G334" s="86"/>
      <c r="H334" s="86"/>
      <c r="I334" s="86"/>
      <c r="J334" s="1"/>
      <c r="K334" s="1"/>
    </row>
    <row r="335" spans="2:11" ht="12.75">
      <c r="B335" s="1"/>
      <c r="C335" s="1"/>
      <c r="D335" s="86"/>
      <c r="E335" s="86"/>
      <c r="F335" s="86"/>
      <c r="G335" s="86"/>
      <c r="H335" s="86"/>
      <c r="I335" s="86"/>
      <c r="J335" s="1"/>
      <c r="K335" s="1"/>
    </row>
    <row r="336" spans="2:11" ht="12.75">
      <c r="B336" s="1"/>
      <c r="C336" s="1"/>
      <c r="D336" s="86"/>
      <c r="E336" s="86"/>
      <c r="F336" s="86"/>
      <c r="G336" s="86"/>
      <c r="H336" s="86"/>
      <c r="I336" s="86"/>
      <c r="J336" s="1"/>
      <c r="K336" s="1"/>
    </row>
    <row r="337" spans="2:11" ht="12.75">
      <c r="B337" s="1"/>
      <c r="C337" s="1"/>
      <c r="D337" s="86"/>
      <c r="E337" s="86"/>
      <c r="F337" s="86"/>
      <c r="G337" s="86"/>
      <c r="H337" s="86"/>
      <c r="I337" s="86"/>
      <c r="J337" s="1"/>
      <c r="K337" s="1"/>
    </row>
    <row r="338" spans="2:11" ht="12.75">
      <c r="B338" s="1"/>
      <c r="C338" s="1"/>
      <c r="D338" s="86"/>
      <c r="E338" s="86"/>
      <c r="F338" s="86"/>
      <c r="G338" s="86"/>
      <c r="H338" s="86"/>
      <c r="I338" s="86"/>
      <c r="J338" s="1"/>
      <c r="K338" s="1"/>
    </row>
    <row r="339" spans="2:11" ht="12.75">
      <c r="B339" s="1"/>
      <c r="C339" s="1"/>
      <c r="D339" s="86"/>
      <c r="E339" s="86"/>
      <c r="F339" s="86"/>
      <c r="G339" s="86"/>
      <c r="H339" s="86"/>
      <c r="I339" s="86"/>
      <c r="J339" s="1"/>
      <c r="K339" s="1"/>
    </row>
    <row r="340" spans="2:11" ht="12.75">
      <c r="B340" s="1"/>
      <c r="C340" s="1"/>
      <c r="D340" s="86"/>
      <c r="E340" s="86"/>
      <c r="F340" s="86"/>
      <c r="G340" s="86"/>
      <c r="H340" s="86"/>
      <c r="I340" s="86"/>
      <c r="J340" s="1"/>
      <c r="K340" s="1"/>
    </row>
    <row r="341" spans="2:11" ht="12.75">
      <c r="B341" s="1"/>
      <c r="C341" s="1"/>
      <c r="D341" s="86"/>
      <c r="E341" s="86"/>
      <c r="F341" s="86"/>
      <c r="G341" s="86"/>
      <c r="H341" s="86"/>
      <c r="I341" s="86"/>
      <c r="J341" s="1"/>
      <c r="K341" s="1"/>
    </row>
    <row r="342" spans="2:11" ht="12.75">
      <c r="B342" s="1"/>
      <c r="C342" s="1"/>
      <c r="D342" s="86"/>
      <c r="E342" s="86"/>
      <c r="F342" s="86"/>
      <c r="G342" s="86"/>
      <c r="H342" s="86"/>
      <c r="I342" s="86"/>
      <c r="J342" s="1"/>
      <c r="K342" s="1"/>
    </row>
    <row r="343" spans="2:11" ht="12.75">
      <c r="B343" s="1"/>
      <c r="C343" s="1"/>
      <c r="D343" s="86"/>
      <c r="E343" s="86"/>
      <c r="F343" s="86"/>
      <c r="G343" s="86"/>
      <c r="H343" s="86"/>
      <c r="I343" s="86"/>
      <c r="J343" s="1"/>
      <c r="K343" s="1"/>
    </row>
    <row r="344" spans="2:11" ht="12.75">
      <c r="B344" s="1"/>
      <c r="C344" s="1"/>
      <c r="D344" s="86"/>
      <c r="E344" s="86"/>
      <c r="F344" s="86"/>
      <c r="G344" s="86"/>
      <c r="H344" s="86"/>
      <c r="I344" s="86"/>
      <c r="J344" s="1"/>
      <c r="K344" s="1"/>
    </row>
    <row r="345" spans="2:11" ht="12.75">
      <c r="B345" s="1"/>
      <c r="C345" s="1"/>
      <c r="D345" s="86"/>
      <c r="E345" s="86"/>
      <c r="F345" s="86"/>
      <c r="G345" s="86"/>
      <c r="H345" s="86"/>
      <c r="I345" s="86"/>
      <c r="J345" s="1"/>
      <c r="K345" s="1"/>
    </row>
    <row r="346" spans="2:11" ht="12.75">
      <c r="B346" s="1"/>
      <c r="C346" s="1"/>
      <c r="D346" s="86"/>
      <c r="E346" s="86"/>
      <c r="F346" s="86"/>
      <c r="G346" s="86"/>
      <c r="H346" s="86"/>
      <c r="I346" s="86"/>
      <c r="J346" s="1"/>
      <c r="K346" s="1"/>
    </row>
    <row r="347" spans="2:11" ht="12.75">
      <c r="B347" s="1"/>
      <c r="C347" s="1"/>
      <c r="D347" s="86"/>
      <c r="E347" s="86"/>
      <c r="F347" s="86"/>
      <c r="G347" s="86"/>
      <c r="H347" s="86"/>
      <c r="I347" s="86"/>
      <c r="J347" s="1"/>
      <c r="K347" s="1"/>
    </row>
    <row r="348" spans="2:11" ht="12.75">
      <c r="B348" s="1"/>
      <c r="C348" s="1"/>
      <c r="D348" s="86"/>
      <c r="E348" s="86"/>
      <c r="F348" s="86"/>
      <c r="G348" s="86"/>
      <c r="H348" s="86"/>
      <c r="I348" s="86"/>
      <c r="J348" s="1"/>
      <c r="K348" s="1"/>
    </row>
    <row r="349" spans="2:11" ht="12.75">
      <c r="B349" s="1"/>
      <c r="C349" s="1"/>
      <c r="D349" s="86"/>
      <c r="E349" s="86"/>
      <c r="F349" s="86"/>
      <c r="G349" s="86"/>
      <c r="H349" s="86"/>
      <c r="I349" s="86"/>
      <c r="J349" s="1"/>
      <c r="K349" s="1"/>
    </row>
    <row r="350" spans="2:11" ht="12.75">
      <c r="B350" s="1"/>
      <c r="C350" s="1"/>
      <c r="D350" s="86"/>
      <c r="E350" s="86"/>
      <c r="F350" s="86"/>
      <c r="G350" s="86"/>
      <c r="H350" s="86"/>
      <c r="I350" s="86"/>
      <c r="J350" s="1"/>
      <c r="K350" s="1"/>
    </row>
    <row r="351" spans="2:11" ht="12.75">
      <c r="B351" s="1"/>
      <c r="C351" s="1"/>
      <c r="D351" s="86"/>
      <c r="E351" s="86"/>
      <c r="F351" s="86"/>
      <c r="G351" s="86"/>
      <c r="H351" s="86"/>
      <c r="I351" s="86"/>
      <c r="J351" s="1"/>
      <c r="K351" s="1"/>
    </row>
    <row r="352" spans="2:11" ht="12.75">
      <c r="B352" s="1"/>
      <c r="C352" s="1"/>
      <c r="D352" s="86"/>
      <c r="E352" s="86"/>
      <c r="F352" s="86"/>
      <c r="G352" s="86"/>
      <c r="H352" s="86"/>
      <c r="I352" s="86"/>
      <c r="J352" s="1"/>
      <c r="K352" s="1"/>
    </row>
    <row r="353" spans="2:11" ht="12.75">
      <c r="B353" s="1"/>
      <c r="C353" s="1"/>
      <c r="D353" s="86"/>
      <c r="E353" s="86"/>
      <c r="F353" s="86"/>
      <c r="G353" s="86"/>
      <c r="H353" s="86"/>
      <c r="I353" s="86"/>
      <c r="J353" s="1"/>
      <c r="K353" s="1"/>
    </row>
    <row r="354" spans="2:11" ht="12.75">
      <c r="B354" s="1"/>
      <c r="C354" s="1"/>
      <c r="D354" s="86"/>
      <c r="E354" s="86"/>
      <c r="F354" s="86"/>
      <c r="G354" s="86"/>
      <c r="H354" s="86"/>
      <c r="I354" s="86"/>
      <c r="J354" s="1"/>
      <c r="K354" s="1"/>
    </row>
    <row r="355" spans="2:11" ht="12.75">
      <c r="B355" s="1"/>
      <c r="C355" s="1"/>
      <c r="D355" s="86"/>
      <c r="E355" s="86"/>
      <c r="F355" s="86"/>
      <c r="G355" s="86"/>
      <c r="H355" s="86"/>
      <c r="I355" s="86"/>
      <c r="J355" s="1"/>
      <c r="K355" s="1"/>
    </row>
    <row r="356" spans="2:11" ht="12.75">
      <c r="B356" s="1"/>
      <c r="C356" s="1"/>
      <c r="D356" s="86"/>
      <c r="E356" s="86"/>
      <c r="F356" s="86"/>
      <c r="G356" s="86"/>
      <c r="H356" s="86"/>
      <c r="I356" s="86"/>
      <c r="J356" s="1"/>
      <c r="K356" s="1"/>
    </row>
    <row r="357" spans="2:11" ht="12.75">
      <c r="B357" s="1"/>
      <c r="C357" s="1"/>
      <c r="D357" s="86"/>
      <c r="E357" s="86"/>
      <c r="F357" s="86"/>
      <c r="G357" s="86"/>
      <c r="H357" s="86"/>
      <c r="I357" s="86"/>
      <c r="J357" s="1"/>
      <c r="K357" s="1"/>
    </row>
    <row r="358" spans="2:11" ht="12.75">
      <c r="B358" s="1"/>
      <c r="C358" s="1"/>
      <c r="D358" s="86"/>
      <c r="E358" s="86"/>
      <c r="F358" s="86"/>
      <c r="G358" s="86"/>
      <c r="H358" s="86"/>
      <c r="I358" s="86"/>
      <c r="J358" s="1"/>
      <c r="K358" s="1"/>
    </row>
    <row r="359" spans="2:11" ht="12.75">
      <c r="B359" s="1"/>
      <c r="C359" s="1"/>
      <c r="D359" s="86"/>
      <c r="E359" s="86"/>
      <c r="F359" s="86"/>
      <c r="G359" s="86"/>
      <c r="H359" s="86"/>
      <c r="I359" s="86"/>
      <c r="J359" s="1"/>
      <c r="K359" s="1"/>
    </row>
    <row r="360" spans="2:11" ht="12.75">
      <c r="B360" s="1"/>
      <c r="C360" s="1"/>
      <c r="D360" s="86"/>
      <c r="E360" s="86"/>
      <c r="F360" s="86"/>
      <c r="G360" s="86"/>
      <c r="H360" s="86"/>
      <c r="I360" s="86"/>
      <c r="J360" s="1"/>
      <c r="K360" s="1"/>
    </row>
    <row r="361" spans="2:11" ht="12.75">
      <c r="B361" s="1"/>
      <c r="C361" s="1"/>
      <c r="D361" s="86"/>
      <c r="E361" s="86"/>
      <c r="F361" s="86"/>
      <c r="G361" s="86"/>
      <c r="H361" s="86"/>
      <c r="I361" s="86"/>
      <c r="J361" s="1"/>
      <c r="K361" s="1"/>
    </row>
    <row r="362" spans="2:11" ht="12.75">
      <c r="B362" s="1"/>
      <c r="C362" s="1"/>
      <c r="D362" s="86"/>
      <c r="E362" s="86"/>
      <c r="F362" s="86"/>
      <c r="G362" s="86"/>
      <c r="H362" s="86"/>
      <c r="I362" s="86"/>
      <c r="J362" s="1"/>
      <c r="K362" s="1"/>
    </row>
    <row r="363" spans="2:11" ht="12.75">
      <c r="B363" s="1"/>
      <c r="C363" s="1"/>
      <c r="D363" s="86"/>
      <c r="E363" s="86"/>
      <c r="F363" s="86"/>
      <c r="G363" s="86"/>
      <c r="H363" s="86"/>
      <c r="I363" s="86"/>
      <c r="J363" s="1"/>
      <c r="K363" s="1"/>
    </row>
    <row r="364" spans="2:11" ht="12.75">
      <c r="B364" s="1"/>
      <c r="C364" s="1"/>
      <c r="D364" s="86"/>
      <c r="E364" s="86"/>
      <c r="F364" s="86"/>
      <c r="G364" s="86"/>
      <c r="H364" s="86"/>
      <c r="I364" s="86"/>
      <c r="J364" s="1"/>
      <c r="K364" s="1"/>
    </row>
    <row r="365" spans="2:11" ht="12.75">
      <c r="B365" s="1"/>
      <c r="C365" s="1"/>
      <c r="D365" s="86"/>
      <c r="E365" s="86"/>
      <c r="F365" s="86"/>
      <c r="G365" s="86"/>
      <c r="H365" s="86"/>
      <c r="I365" s="86"/>
      <c r="J365" s="1"/>
      <c r="K365" s="1"/>
    </row>
    <row r="366" spans="2:11" ht="12.75">
      <c r="B366" s="1"/>
      <c r="C366" s="1"/>
      <c r="D366" s="86"/>
      <c r="E366" s="86"/>
      <c r="F366" s="86"/>
      <c r="G366" s="86"/>
      <c r="H366" s="86"/>
      <c r="I366" s="86"/>
      <c r="J366" s="1"/>
      <c r="K366" s="1"/>
    </row>
    <row r="367" spans="2:11" ht="12.75">
      <c r="B367" s="1"/>
      <c r="C367" s="1"/>
      <c r="D367" s="86"/>
      <c r="E367" s="86"/>
      <c r="F367" s="86"/>
      <c r="G367" s="86"/>
      <c r="H367" s="86"/>
      <c r="I367" s="86"/>
      <c r="J367" s="1"/>
      <c r="K367" s="1"/>
    </row>
    <row r="368" spans="2:11" ht="12.75">
      <c r="B368" s="1"/>
      <c r="C368" s="1"/>
      <c r="D368" s="86"/>
      <c r="E368" s="86"/>
      <c r="F368" s="86"/>
      <c r="G368" s="86"/>
      <c r="H368" s="86"/>
      <c r="I368" s="86"/>
      <c r="J368" s="1"/>
      <c r="K368" s="1"/>
    </row>
    <row r="369" spans="2:11" ht="12.75">
      <c r="B369" s="1"/>
      <c r="C369" s="1"/>
      <c r="D369" s="86"/>
      <c r="E369" s="86"/>
      <c r="F369" s="86"/>
      <c r="G369" s="86"/>
      <c r="H369" s="86"/>
      <c r="I369" s="86"/>
      <c r="J369" s="1"/>
      <c r="K369" s="1"/>
    </row>
    <row r="370" spans="2:11" ht="12.75">
      <c r="B370" s="1"/>
      <c r="C370" s="1"/>
      <c r="D370" s="86"/>
      <c r="E370" s="86"/>
      <c r="F370" s="86"/>
      <c r="G370" s="86"/>
      <c r="H370" s="86"/>
      <c r="I370" s="86"/>
      <c r="J370" s="1"/>
      <c r="K370" s="1"/>
    </row>
    <row r="371" spans="2:11" ht="12.75">
      <c r="B371" s="1"/>
      <c r="C371" s="1"/>
      <c r="D371" s="86"/>
      <c r="E371" s="86"/>
      <c r="F371" s="86"/>
      <c r="G371" s="86"/>
      <c r="H371" s="86"/>
      <c r="I371" s="86"/>
      <c r="J371" s="1"/>
      <c r="K371" s="1"/>
    </row>
    <row r="372" spans="2:11" ht="12.75">
      <c r="B372" s="1"/>
      <c r="C372" s="1"/>
      <c r="D372" s="86"/>
      <c r="E372" s="86"/>
      <c r="F372" s="86"/>
      <c r="G372" s="86"/>
      <c r="H372" s="86"/>
      <c r="I372" s="86"/>
      <c r="J372" s="1"/>
      <c r="K372" s="1"/>
    </row>
    <row r="373" spans="2:11" ht="12.75">
      <c r="B373" s="1"/>
      <c r="C373" s="1"/>
      <c r="D373" s="86"/>
      <c r="E373" s="86"/>
      <c r="F373" s="86"/>
      <c r="G373" s="86"/>
      <c r="H373" s="86"/>
      <c r="I373" s="86"/>
      <c r="J373" s="1"/>
      <c r="K373" s="1"/>
    </row>
    <row r="374" spans="2:11" ht="12.75">
      <c r="B374" s="1"/>
      <c r="C374" s="1"/>
      <c r="D374" s="86"/>
      <c r="E374" s="86"/>
      <c r="F374" s="86"/>
      <c r="G374" s="86"/>
      <c r="H374" s="86"/>
      <c r="I374" s="86"/>
      <c r="J374" s="1"/>
      <c r="K374" s="1"/>
    </row>
    <row r="375" spans="2:11" ht="12.75">
      <c r="B375" s="1"/>
      <c r="C375" s="1"/>
      <c r="D375" s="86"/>
      <c r="E375" s="86"/>
      <c r="F375" s="86"/>
      <c r="G375" s="86"/>
      <c r="H375" s="86"/>
      <c r="I375" s="86"/>
      <c r="J375" s="1"/>
      <c r="K375" s="1"/>
    </row>
    <row r="376" spans="2:11" ht="12.75">
      <c r="B376" s="1"/>
      <c r="C376" s="1"/>
      <c r="D376" s="86"/>
      <c r="E376" s="86"/>
      <c r="F376" s="86"/>
      <c r="G376" s="86"/>
      <c r="H376" s="86"/>
      <c r="I376" s="86"/>
      <c r="J376" s="1"/>
      <c r="K376" s="1"/>
    </row>
    <row r="377" spans="2:11" ht="12.75">
      <c r="B377" s="1"/>
      <c r="C377" s="1"/>
      <c r="D377" s="86"/>
      <c r="E377" s="86"/>
      <c r="F377" s="86"/>
      <c r="G377" s="86"/>
      <c r="H377" s="86"/>
      <c r="I377" s="86"/>
      <c r="J377" s="1"/>
      <c r="K377" s="1"/>
    </row>
    <row r="378" spans="2:11" ht="12.75">
      <c r="B378" s="1"/>
      <c r="C378" s="1"/>
      <c r="D378" s="86"/>
      <c r="E378" s="86"/>
      <c r="F378" s="86"/>
      <c r="G378" s="86"/>
      <c r="H378" s="86"/>
      <c r="I378" s="86"/>
      <c r="J378" s="1"/>
      <c r="K378" s="1"/>
    </row>
    <row r="379" spans="2:11" ht="12.75">
      <c r="B379" s="1"/>
      <c r="C379" s="1"/>
      <c r="D379" s="86"/>
      <c r="E379" s="86"/>
      <c r="F379" s="86"/>
      <c r="G379" s="86"/>
      <c r="H379" s="86"/>
      <c r="I379" s="86"/>
      <c r="J379" s="1"/>
      <c r="K379" s="1"/>
    </row>
    <row r="380" spans="2:11" ht="12.75">
      <c r="B380" s="1"/>
      <c r="C380" s="1"/>
      <c r="D380" s="86"/>
      <c r="E380" s="86"/>
      <c r="F380" s="86"/>
      <c r="G380" s="86"/>
      <c r="H380" s="86"/>
      <c r="I380" s="86"/>
      <c r="J380" s="1"/>
      <c r="K380" s="1"/>
    </row>
    <row r="381" spans="2:11" ht="12.75">
      <c r="B381" s="1"/>
      <c r="C381" s="1"/>
      <c r="D381" s="86"/>
      <c r="E381" s="86"/>
      <c r="F381" s="86"/>
      <c r="G381" s="86"/>
      <c r="H381" s="86"/>
      <c r="I381" s="86"/>
      <c r="J381" s="1"/>
      <c r="K381" s="1"/>
    </row>
    <row r="382" spans="2:11" ht="12.75">
      <c r="B382" s="1"/>
      <c r="C382" s="1"/>
      <c r="D382" s="86"/>
      <c r="E382" s="86"/>
      <c r="F382" s="86"/>
      <c r="G382" s="86"/>
      <c r="H382" s="86"/>
      <c r="I382" s="86"/>
      <c r="J382" s="1"/>
      <c r="K382" s="1"/>
    </row>
    <row r="383" spans="2:11" ht="12.75">
      <c r="B383" s="1"/>
      <c r="C383" s="1"/>
      <c r="D383" s="86"/>
      <c r="E383" s="86"/>
      <c r="F383" s="86"/>
      <c r="G383" s="86"/>
      <c r="H383" s="86"/>
      <c r="I383" s="86"/>
      <c r="J383" s="1"/>
      <c r="K383" s="1"/>
    </row>
    <row r="384" spans="2:11" ht="12.75">
      <c r="B384" s="1"/>
      <c r="C384" s="1"/>
      <c r="D384" s="86"/>
      <c r="E384" s="86"/>
      <c r="F384" s="86"/>
      <c r="G384" s="86"/>
      <c r="H384" s="86"/>
      <c r="I384" s="86"/>
      <c r="J384" s="1"/>
      <c r="K384" s="1"/>
    </row>
    <row r="385" spans="2:11" ht="12.75">
      <c r="B385" s="1"/>
      <c r="C385" s="1"/>
      <c r="D385" s="86"/>
      <c r="E385" s="86"/>
      <c r="F385" s="86"/>
      <c r="G385" s="86"/>
      <c r="H385" s="86"/>
      <c r="I385" s="86"/>
      <c r="J385" s="1"/>
      <c r="K385" s="1"/>
    </row>
    <row r="386" spans="2:11" ht="12.75">
      <c r="B386" s="1"/>
      <c r="C386" s="1"/>
      <c r="D386" s="86"/>
      <c r="E386" s="86"/>
      <c r="F386" s="86"/>
      <c r="G386" s="86"/>
      <c r="H386" s="86"/>
      <c r="I386" s="86"/>
      <c r="J386" s="1"/>
      <c r="K386" s="1"/>
    </row>
    <row r="387" spans="2:11" ht="12.75">
      <c r="B387" s="1"/>
      <c r="C387" s="1"/>
      <c r="D387" s="86"/>
      <c r="E387" s="86"/>
      <c r="F387" s="86"/>
      <c r="G387" s="86"/>
      <c r="H387" s="86"/>
      <c r="I387" s="86"/>
      <c r="J387" s="1"/>
      <c r="K387" s="1"/>
    </row>
    <row r="388" spans="2:11" ht="12.75">
      <c r="B388" s="1"/>
      <c r="C388" s="1"/>
      <c r="D388" s="86"/>
      <c r="E388" s="86"/>
      <c r="F388" s="86"/>
      <c r="G388" s="86"/>
      <c r="H388" s="86"/>
      <c r="I388" s="86"/>
      <c r="J388" s="1"/>
      <c r="K388" s="1"/>
    </row>
    <row r="389" spans="2:11" ht="12.75">
      <c r="B389" s="1"/>
      <c r="C389" s="1"/>
      <c r="D389" s="86"/>
      <c r="E389" s="86"/>
      <c r="F389" s="86"/>
      <c r="G389" s="86"/>
      <c r="H389" s="86"/>
      <c r="I389" s="86"/>
      <c r="J389" s="1"/>
      <c r="K389" s="1"/>
    </row>
    <row r="390" spans="2:11" ht="12.75">
      <c r="B390" s="1"/>
      <c r="C390" s="1"/>
      <c r="D390" s="86"/>
      <c r="E390" s="86"/>
      <c r="F390" s="86"/>
      <c r="G390" s="86"/>
      <c r="H390" s="86"/>
      <c r="I390" s="86"/>
      <c r="J390" s="1"/>
      <c r="K390" s="1"/>
    </row>
    <row r="391" spans="2:11" ht="12.75">
      <c r="B391" s="1"/>
      <c r="C391" s="1"/>
      <c r="D391" s="86"/>
      <c r="E391" s="86"/>
      <c r="F391" s="86"/>
      <c r="G391" s="86"/>
      <c r="H391" s="86"/>
      <c r="I391" s="86"/>
      <c r="J391" s="1"/>
      <c r="K391" s="1"/>
    </row>
    <row r="392" spans="2:11" ht="12.75">
      <c r="B392" s="1"/>
      <c r="C392" s="1"/>
      <c r="D392" s="86"/>
      <c r="E392" s="86"/>
      <c r="F392" s="86"/>
      <c r="G392" s="86"/>
      <c r="H392" s="86"/>
      <c r="I392" s="86"/>
      <c r="J392" s="1"/>
      <c r="K392" s="1"/>
    </row>
    <row r="393" spans="2:11" ht="12.75">
      <c r="B393" s="1"/>
      <c r="C393" s="1"/>
      <c r="D393" s="86"/>
      <c r="E393" s="86"/>
      <c r="F393" s="86"/>
      <c r="G393" s="86"/>
      <c r="H393" s="86"/>
      <c r="I393" s="86"/>
      <c r="J393" s="1"/>
      <c r="K393" s="1"/>
    </row>
    <row r="394" spans="2:11" ht="12.75">
      <c r="B394" s="1"/>
      <c r="C394" s="1"/>
      <c r="D394" s="86"/>
      <c r="E394" s="86"/>
      <c r="F394" s="86"/>
      <c r="G394" s="86"/>
      <c r="H394" s="86"/>
      <c r="I394" s="86"/>
      <c r="J394" s="1"/>
      <c r="K394" s="1"/>
    </row>
    <row r="395" spans="2:11" ht="12.75">
      <c r="B395" s="1"/>
      <c r="C395" s="1"/>
      <c r="D395" s="86"/>
      <c r="E395" s="86"/>
      <c r="F395" s="86"/>
      <c r="G395" s="86"/>
      <c r="H395" s="86"/>
      <c r="I395" s="86"/>
      <c r="J395" s="1"/>
      <c r="K395" s="1"/>
    </row>
    <row r="396" spans="2:11" ht="12.75">
      <c r="B396" s="1"/>
      <c r="C396" s="1"/>
      <c r="D396" s="86"/>
      <c r="E396" s="86"/>
      <c r="F396" s="86"/>
      <c r="G396" s="86"/>
      <c r="H396" s="86"/>
      <c r="I396" s="86"/>
      <c r="J396" s="1"/>
      <c r="K396" s="1"/>
    </row>
    <row r="397" spans="2:11" ht="12.75">
      <c r="B397" s="1"/>
      <c r="C397" s="1"/>
      <c r="D397" s="86"/>
      <c r="E397" s="86"/>
      <c r="F397" s="86"/>
      <c r="G397" s="86"/>
      <c r="H397" s="86"/>
      <c r="I397" s="86"/>
      <c r="J397" s="1"/>
      <c r="K397" s="1"/>
    </row>
    <row r="398" spans="2:11" ht="12.75">
      <c r="B398" s="1"/>
      <c r="C398" s="1"/>
      <c r="D398" s="86"/>
      <c r="E398" s="86"/>
      <c r="F398" s="86"/>
      <c r="G398" s="86"/>
      <c r="H398" s="86"/>
      <c r="I398" s="86"/>
      <c r="J398" s="1"/>
      <c r="K398" s="1"/>
    </row>
    <row r="399" spans="2:11" ht="12.75">
      <c r="B399" s="1"/>
      <c r="C399" s="1"/>
      <c r="D399" s="86"/>
      <c r="E399" s="86"/>
      <c r="F399" s="86"/>
      <c r="G399" s="86"/>
      <c r="H399" s="86"/>
      <c r="I399" s="86"/>
      <c r="J399" s="1"/>
      <c r="K399" s="1"/>
    </row>
    <row r="400" spans="2:11" ht="12.75">
      <c r="B400" s="1"/>
      <c r="C400" s="1"/>
      <c r="D400" s="86"/>
      <c r="E400" s="86"/>
      <c r="F400" s="86"/>
      <c r="G400" s="86"/>
      <c r="H400" s="86"/>
      <c r="I400" s="86"/>
      <c r="J400" s="1"/>
      <c r="K400" s="1"/>
    </row>
    <row r="401" spans="2:11" ht="12.75">
      <c r="B401" s="1"/>
      <c r="C401" s="1"/>
      <c r="D401" s="86"/>
      <c r="E401" s="86"/>
      <c r="F401" s="86"/>
      <c r="G401" s="86"/>
      <c r="H401" s="86"/>
      <c r="I401" s="86"/>
      <c r="J401" s="1"/>
      <c r="K401" s="1"/>
    </row>
    <row r="402" spans="2:11" ht="12.75">
      <c r="B402" s="1"/>
      <c r="C402" s="1"/>
      <c r="D402" s="86"/>
      <c r="E402" s="86"/>
      <c r="F402" s="86"/>
      <c r="G402" s="86"/>
      <c r="H402" s="86"/>
      <c r="I402" s="86"/>
      <c r="J402" s="1"/>
      <c r="K402" s="1"/>
    </row>
    <row r="403" spans="2:11" ht="12.75">
      <c r="B403" s="1"/>
      <c r="C403" s="1"/>
      <c r="D403" s="86"/>
      <c r="E403" s="86"/>
      <c r="F403" s="86"/>
      <c r="G403" s="86"/>
      <c r="H403" s="86"/>
      <c r="I403" s="86"/>
      <c r="J403" s="1"/>
      <c r="K403" s="1"/>
    </row>
    <row r="404" spans="2:11" ht="12.75">
      <c r="B404" s="1"/>
      <c r="C404" s="1"/>
      <c r="D404" s="86"/>
      <c r="E404" s="86"/>
      <c r="F404" s="86"/>
      <c r="G404" s="86"/>
      <c r="H404" s="86"/>
      <c r="I404" s="86"/>
      <c r="J404" s="1"/>
      <c r="K404" s="1"/>
    </row>
    <row r="405" spans="2:11" ht="12.75">
      <c r="B405" s="1"/>
      <c r="C405" s="1"/>
      <c r="D405" s="86"/>
      <c r="E405" s="86"/>
      <c r="F405" s="86"/>
      <c r="G405" s="86"/>
      <c r="H405" s="86"/>
      <c r="I405" s="86"/>
      <c r="J405" s="1"/>
      <c r="K405" s="1"/>
    </row>
    <row r="406" spans="2:11" ht="12.75">
      <c r="B406" s="1"/>
      <c r="C406" s="1"/>
      <c r="D406" s="86"/>
      <c r="E406" s="86"/>
      <c r="F406" s="86"/>
      <c r="G406" s="86"/>
      <c r="H406" s="86"/>
      <c r="I406" s="86"/>
      <c r="J406" s="1"/>
      <c r="K406" s="1"/>
    </row>
    <row r="407" spans="2:11" ht="12.75">
      <c r="B407" s="1"/>
      <c r="C407" s="1"/>
      <c r="D407" s="86"/>
      <c r="E407" s="86"/>
      <c r="F407" s="86"/>
      <c r="G407" s="86"/>
      <c r="H407" s="86"/>
      <c r="I407" s="86"/>
      <c r="J407" s="1"/>
      <c r="K407" s="1"/>
    </row>
    <row r="408" spans="2:11" ht="12.75">
      <c r="B408" s="1"/>
      <c r="C408" s="1"/>
      <c r="D408" s="86"/>
      <c r="E408" s="86"/>
      <c r="F408" s="86"/>
      <c r="G408" s="86"/>
      <c r="H408" s="86"/>
      <c r="I408" s="86"/>
      <c r="J408" s="1"/>
      <c r="K408" s="1"/>
    </row>
    <row r="409" spans="2:11" ht="12.75">
      <c r="B409" s="1"/>
      <c r="C409" s="1"/>
      <c r="D409" s="86"/>
      <c r="E409" s="86"/>
      <c r="F409" s="86"/>
      <c r="G409" s="86"/>
      <c r="H409" s="86"/>
      <c r="I409" s="86"/>
      <c r="J409" s="1"/>
      <c r="K409" s="1"/>
    </row>
    <row r="410" spans="2:11" ht="12.75">
      <c r="B410" s="1"/>
      <c r="C410" s="1"/>
      <c r="D410" s="86"/>
      <c r="E410" s="86"/>
      <c r="F410" s="86"/>
      <c r="G410" s="86"/>
      <c r="H410" s="86"/>
      <c r="I410" s="86"/>
      <c r="J410" s="1"/>
      <c r="K410" s="1"/>
    </row>
    <row r="411" spans="2:11" ht="12.75">
      <c r="B411" s="1"/>
      <c r="C411" s="1"/>
      <c r="D411" s="86"/>
      <c r="E411" s="86"/>
      <c r="F411" s="86"/>
      <c r="G411" s="86"/>
      <c r="H411" s="86"/>
      <c r="I411" s="86"/>
      <c r="J411" s="1"/>
      <c r="K411" s="1"/>
    </row>
    <row r="412" spans="2:11" ht="12.75">
      <c r="B412" s="1"/>
      <c r="C412" s="1"/>
      <c r="D412" s="86"/>
      <c r="E412" s="86"/>
      <c r="F412" s="86"/>
      <c r="G412" s="86"/>
      <c r="H412" s="86"/>
      <c r="I412" s="86"/>
      <c r="J412" s="1"/>
      <c r="K412" s="1"/>
    </row>
    <row r="413" spans="2:11" ht="12.75">
      <c r="B413" s="1"/>
      <c r="C413" s="1"/>
      <c r="D413" s="86"/>
      <c r="E413" s="86"/>
      <c r="F413" s="86"/>
      <c r="G413" s="86"/>
      <c r="H413" s="86"/>
      <c r="I413" s="86"/>
      <c r="J413" s="1"/>
      <c r="K413" s="1"/>
    </row>
    <row r="414" spans="2:11" ht="12.75">
      <c r="B414" s="1"/>
      <c r="C414" s="1"/>
      <c r="D414" s="86"/>
      <c r="E414" s="86"/>
      <c r="F414" s="86"/>
      <c r="G414" s="86"/>
      <c r="H414" s="86"/>
      <c r="I414" s="86"/>
      <c r="J414" s="1"/>
      <c r="K414" s="1"/>
    </row>
    <row r="415" spans="2:11" ht="12.75">
      <c r="B415" s="1"/>
      <c r="C415" s="1"/>
      <c r="D415" s="86"/>
      <c r="E415" s="86"/>
      <c r="F415" s="86"/>
      <c r="G415" s="86"/>
      <c r="H415" s="86"/>
      <c r="I415" s="86"/>
      <c r="J415" s="1"/>
      <c r="K415" s="1"/>
    </row>
    <row r="416" spans="2:11" ht="12.75">
      <c r="B416" s="1"/>
      <c r="C416" s="1"/>
      <c r="D416" s="86"/>
      <c r="E416" s="86"/>
      <c r="F416" s="86"/>
      <c r="G416" s="86"/>
      <c r="H416" s="86"/>
      <c r="I416" s="86"/>
      <c r="J416" s="1"/>
      <c r="K416" s="1"/>
    </row>
    <row r="417" spans="2:11" ht="12.75">
      <c r="B417" s="1"/>
      <c r="C417" s="1"/>
      <c r="D417" s="86"/>
      <c r="E417" s="86"/>
      <c r="F417" s="86"/>
      <c r="G417" s="86"/>
      <c r="H417" s="86"/>
      <c r="I417" s="86"/>
      <c r="J417" s="1"/>
      <c r="K417" s="1"/>
    </row>
    <row r="418" spans="2:11" ht="12.75">
      <c r="B418" s="1"/>
      <c r="C418" s="1"/>
      <c r="D418" s="86"/>
      <c r="E418" s="86"/>
      <c r="F418" s="86"/>
      <c r="G418" s="86"/>
      <c r="H418" s="86"/>
      <c r="I418" s="86"/>
      <c r="J418" s="1"/>
      <c r="K418" s="1"/>
    </row>
    <row r="419" spans="2:11" ht="12.75">
      <c r="B419" s="1"/>
      <c r="C419" s="1"/>
      <c r="D419" s="86"/>
      <c r="E419" s="86"/>
      <c r="F419" s="86"/>
      <c r="G419" s="86"/>
      <c r="H419" s="86"/>
      <c r="I419" s="86"/>
      <c r="J419" s="1"/>
      <c r="K419" s="1"/>
    </row>
    <row r="420" spans="2:11" ht="12.75">
      <c r="B420" s="1"/>
      <c r="C420" s="1"/>
      <c r="D420" s="86"/>
      <c r="E420" s="86"/>
      <c r="F420" s="86"/>
      <c r="G420" s="86"/>
      <c r="H420" s="86"/>
      <c r="I420" s="86"/>
      <c r="J420" s="1"/>
      <c r="K420" s="1"/>
    </row>
    <row r="421" spans="2:11" ht="12.75">
      <c r="B421" s="1"/>
      <c r="C421" s="1"/>
      <c r="D421" s="86"/>
      <c r="E421" s="86"/>
      <c r="F421" s="86"/>
      <c r="G421" s="86"/>
      <c r="H421" s="86"/>
      <c r="I421" s="86"/>
      <c r="J421" s="1"/>
      <c r="K421" s="1"/>
    </row>
    <row r="422" spans="2:11" ht="12.75">
      <c r="B422" s="1"/>
      <c r="C422" s="1"/>
      <c r="D422" s="86"/>
      <c r="E422" s="86"/>
      <c r="F422" s="86"/>
      <c r="G422" s="86"/>
      <c r="H422" s="86"/>
      <c r="I422" s="86"/>
      <c r="J422" s="1"/>
      <c r="K422" s="1"/>
    </row>
    <row r="423" spans="2:11" ht="12.75">
      <c r="B423" s="1"/>
      <c r="C423" s="1"/>
      <c r="D423" s="86"/>
      <c r="E423" s="86"/>
      <c r="F423" s="86"/>
      <c r="G423" s="86"/>
      <c r="H423" s="86"/>
      <c r="I423" s="86"/>
      <c r="J423" s="1"/>
      <c r="K423" s="1"/>
    </row>
    <row r="424" spans="2:11" ht="12.75">
      <c r="B424" s="1"/>
      <c r="C424" s="1"/>
      <c r="D424" s="86"/>
      <c r="E424" s="86"/>
      <c r="F424" s="86"/>
      <c r="G424" s="86"/>
      <c r="H424" s="86"/>
      <c r="I424" s="86"/>
      <c r="J424" s="1"/>
      <c r="K424" s="1"/>
    </row>
    <row r="425" spans="2:11" ht="12.75">
      <c r="B425" s="1"/>
      <c r="C425" s="1"/>
      <c r="D425" s="86"/>
      <c r="E425" s="86"/>
      <c r="F425" s="86"/>
      <c r="G425" s="86"/>
      <c r="H425" s="86"/>
      <c r="I425" s="86"/>
      <c r="J425" s="1"/>
      <c r="K425" s="1"/>
    </row>
    <row r="426" spans="2:11" ht="12.75">
      <c r="B426" s="1"/>
      <c r="C426" s="1"/>
      <c r="D426" s="86"/>
      <c r="E426" s="86"/>
      <c r="F426" s="86"/>
      <c r="G426" s="86"/>
      <c r="H426" s="86"/>
      <c r="I426" s="86"/>
      <c r="J426" s="1"/>
      <c r="K426" s="1"/>
    </row>
    <row r="427" spans="2:11" ht="12.75">
      <c r="B427" s="1"/>
      <c r="C427" s="1"/>
      <c r="D427" s="86"/>
      <c r="E427" s="86"/>
      <c r="F427" s="86"/>
      <c r="G427" s="86"/>
      <c r="H427" s="86"/>
      <c r="I427" s="86"/>
      <c r="J427" s="1"/>
      <c r="K427" s="1"/>
    </row>
    <row r="428" spans="2:11" ht="12.75">
      <c r="B428" s="1"/>
      <c r="C428" s="1"/>
      <c r="D428" s="86"/>
      <c r="E428" s="86"/>
      <c r="F428" s="86"/>
      <c r="G428" s="86"/>
      <c r="H428" s="86"/>
      <c r="I428" s="86"/>
      <c r="J428" s="1"/>
      <c r="K428" s="1"/>
    </row>
    <row r="429" spans="2:11" ht="12.75">
      <c r="B429" s="1"/>
      <c r="C429" s="1"/>
      <c r="D429" s="86"/>
      <c r="E429" s="86"/>
      <c r="F429" s="86"/>
      <c r="G429" s="86"/>
      <c r="H429" s="86"/>
      <c r="I429" s="86"/>
      <c r="J429" s="1"/>
      <c r="K429" s="1"/>
    </row>
    <row r="430" spans="2:11" ht="12.75">
      <c r="B430" s="1"/>
      <c r="C430" s="1"/>
      <c r="D430" s="86"/>
      <c r="E430" s="86"/>
      <c r="F430" s="86"/>
      <c r="G430" s="86"/>
      <c r="H430" s="86"/>
      <c r="I430" s="86"/>
      <c r="J430" s="1"/>
      <c r="K430" s="1"/>
    </row>
    <row r="431" spans="2:11" ht="12.75">
      <c r="B431" s="1"/>
      <c r="C431" s="1"/>
      <c r="D431" s="86"/>
      <c r="E431" s="86"/>
      <c r="F431" s="86"/>
      <c r="G431" s="86"/>
      <c r="H431" s="86"/>
      <c r="I431" s="86"/>
      <c r="J431" s="1"/>
      <c r="K431" s="1"/>
    </row>
    <row r="432" spans="2:11" ht="12.75">
      <c r="B432" s="1"/>
      <c r="C432" s="1"/>
      <c r="D432" s="86"/>
      <c r="E432" s="86"/>
      <c r="F432" s="86"/>
      <c r="G432" s="86"/>
      <c r="H432" s="86"/>
      <c r="I432" s="86"/>
      <c r="J432" s="1"/>
      <c r="K432" s="1"/>
    </row>
    <row r="433" spans="2:11" ht="12.75">
      <c r="B433" s="1"/>
      <c r="C433" s="1"/>
      <c r="D433" s="86"/>
      <c r="E433" s="86"/>
      <c r="F433" s="86"/>
      <c r="G433" s="86"/>
      <c r="H433" s="86"/>
      <c r="I433" s="86"/>
      <c r="J433" s="1"/>
      <c r="K433" s="1"/>
    </row>
    <row r="434" spans="2:11" ht="12.75">
      <c r="B434" s="1"/>
      <c r="C434" s="1"/>
      <c r="D434" s="86"/>
      <c r="E434" s="86"/>
      <c r="F434" s="86"/>
      <c r="G434" s="86"/>
      <c r="H434" s="86"/>
      <c r="I434" s="86"/>
      <c r="J434" s="1"/>
      <c r="K434" s="1"/>
    </row>
    <row r="435" spans="2:11" ht="12.75">
      <c r="B435" s="1"/>
      <c r="C435" s="1"/>
      <c r="D435" s="86"/>
      <c r="E435" s="86"/>
      <c r="F435" s="86"/>
      <c r="G435" s="86"/>
      <c r="H435" s="86"/>
      <c r="I435" s="86"/>
      <c r="J435" s="1"/>
      <c r="K435" s="1"/>
    </row>
    <row r="436" spans="2:11" ht="12.75">
      <c r="B436" s="1"/>
      <c r="C436" s="1"/>
      <c r="D436" s="86"/>
      <c r="E436" s="86"/>
      <c r="F436" s="86"/>
      <c r="G436" s="86"/>
      <c r="H436" s="86"/>
      <c r="I436" s="86"/>
      <c r="J436" s="1"/>
      <c r="K436" s="1"/>
    </row>
    <row r="437" spans="2:11" ht="12.75">
      <c r="B437" s="1"/>
      <c r="C437" s="1"/>
      <c r="D437" s="86"/>
      <c r="E437" s="86"/>
      <c r="F437" s="86"/>
      <c r="G437" s="86"/>
      <c r="H437" s="86"/>
      <c r="I437" s="86"/>
      <c r="J437" s="1"/>
      <c r="K437" s="1"/>
    </row>
    <row r="438" spans="2:11" ht="12.75">
      <c r="B438" s="1"/>
      <c r="C438" s="1"/>
      <c r="D438" s="86"/>
      <c r="E438" s="86"/>
      <c r="F438" s="86"/>
      <c r="G438" s="86"/>
      <c r="H438" s="86"/>
      <c r="I438" s="86"/>
      <c r="J438" s="1"/>
      <c r="K438" s="1"/>
    </row>
    <row r="439" spans="2:11" ht="12.75">
      <c r="B439" s="1"/>
      <c r="C439" s="1"/>
      <c r="D439" s="86"/>
      <c r="E439" s="86"/>
      <c r="F439" s="86"/>
      <c r="G439" s="86"/>
      <c r="H439" s="86"/>
      <c r="I439" s="86"/>
      <c r="J439" s="1"/>
      <c r="K439" s="1"/>
    </row>
    <row r="440" spans="2:11" ht="12.75">
      <c r="B440" s="1"/>
      <c r="C440" s="1"/>
      <c r="D440" s="86"/>
      <c r="E440" s="86"/>
      <c r="F440" s="86"/>
      <c r="G440" s="86"/>
      <c r="H440" s="86"/>
      <c r="I440" s="86"/>
      <c r="J440" s="1"/>
      <c r="K440" s="1"/>
    </row>
    <row r="441" spans="2:11" ht="12.75">
      <c r="B441" s="1"/>
      <c r="C441" s="1"/>
      <c r="D441" s="86"/>
      <c r="E441" s="86"/>
      <c r="F441" s="86"/>
      <c r="G441" s="86"/>
      <c r="H441" s="86"/>
      <c r="I441" s="86"/>
      <c r="J441" s="1"/>
      <c r="K441" s="1"/>
    </row>
    <row r="442" spans="2:11" ht="12.75">
      <c r="B442" s="1"/>
      <c r="C442" s="1"/>
      <c r="D442" s="86"/>
      <c r="E442" s="86"/>
      <c r="F442" s="86"/>
      <c r="G442" s="86"/>
      <c r="H442" s="86"/>
      <c r="I442" s="86"/>
      <c r="J442" s="1"/>
      <c r="K442" s="1"/>
    </row>
    <row r="443" spans="2:11" ht="12.75">
      <c r="B443" s="1"/>
      <c r="C443" s="1"/>
      <c r="D443" s="86"/>
      <c r="E443" s="86"/>
      <c r="F443" s="86"/>
      <c r="G443" s="86"/>
      <c r="H443" s="86"/>
      <c r="I443" s="86"/>
      <c r="J443" s="1"/>
      <c r="K443" s="1"/>
    </row>
    <row r="444" spans="2:11" ht="12.75">
      <c r="B444" s="1"/>
      <c r="C444" s="1"/>
      <c r="D444" s="86"/>
      <c r="E444" s="86"/>
      <c r="F444" s="86"/>
      <c r="G444" s="86"/>
      <c r="H444" s="86"/>
      <c r="I444" s="86"/>
      <c r="J444" s="1"/>
      <c r="K444" s="1"/>
    </row>
    <row r="445" spans="2:11" ht="12.75">
      <c r="B445" s="1"/>
      <c r="C445" s="1"/>
      <c r="D445" s="86"/>
      <c r="E445" s="86"/>
      <c r="F445" s="86"/>
      <c r="G445" s="86"/>
      <c r="H445" s="86"/>
      <c r="I445" s="86"/>
      <c r="J445" s="1"/>
      <c r="K445" s="1"/>
    </row>
    <row r="446" spans="2:11" ht="12.75">
      <c r="B446" s="1"/>
      <c r="C446" s="1"/>
      <c r="D446" s="86"/>
      <c r="E446" s="86"/>
      <c r="F446" s="86"/>
      <c r="G446" s="86"/>
      <c r="H446" s="86"/>
      <c r="I446" s="86"/>
      <c r="J446" s="1"/>
      <c r="K446" s="1"/>
    </row>
    <row r="447" spans="2:11" ht="12.75">
      <c r="B447" s="1"/>
      <c r="C447" s="1"/>
      <c r="D447" s="86"/>
      <c r="E447" s="86"/>
      <c r="F447" s="86"/>
      <c r="G447" s="86"/>
      <c r="H447" s="86"/>
      <c r="I447" s="86"/>
      <c r="J447" s="1"/>
      <c r="K447" s="1"/>
    </row>
    <row r="448" spans="2:11" ht="12.75">
      <c r="B448" s="1"/>
      <c r="C448" s="1"/>
      <c r="D448" s="86"/>
      <c r="E448" s="86"/>
      <c r="F448" s="86"/>
      <c r="G448" s="86"/>
      <c r="H448" s="86"/>
      <c r="I448" s="86"/>
      <c r="J448" s="1"/>
      <c r="K448" s="1"/>
    </row>
    <row r="449" spans="2:11" ht="12.75">
      <c r="B449" s="1"/>
      <c r="C449" s="1"/>
      <c r="D449" s="86"/>
      <c r="E449" s="86"/>
      <c r="F449" s="86"/>
      <c r="G449" s="86"/>
      <c r="H449" s="86"/>
      <c r="I449" s="86"/>
      <c r="J449" s="1"/>
      <c r="K449" s="1"/>
    </row>
    <row r="450" spans="2:11" ht="12.75">
      <c r="B450" s="1"/>
      <c r="C450" s="1"/>
      <c r="D450" s="86"/>
      <c r="E450" s="86"/>
      <c r="F450" s="86"/>
      <c r="G450" s="86"/>
      <c r="H450" s="86"/>
      <c r="I450" s="86"/>
      <c r="J450" s="1"/>
      <c r="K450" s="1"/>
    </row>
    <row r="451" spans="2:11" ht="12.75">
      <c r="B451" s="1"/>
      <c r="C451" s="1"/>
      <c r="D451" s="86"/>
      <c r="E451" s="86"/>
      <c r="F451" s="86"/>
      <c r="G451" s="86"/>
      <c r="H451" s="86"/>
      <c r="I451" s="86"/>
      <c r="J451" s="1"/>
      <c r="K451" s="1"/>
    </row>
    <row r="452" spans="2:11" ht="12.75">
      <c r="B452" s="1"/>
      <c r="C452" s="1"/>
      <c r="D452" s="86"/>
      <c r="E452" s="86"/>
      <c r="F452" s="86"/>
      <c r="G452" s="86"/>
      <c r="H452" s="86"/>
      <c r="I452" s="86"/>
      <c r="J452" s="1"/>
      <c r="K452" s="1"/>
    </row>
    <row r="453" spans="2:11" ht="12.75">
      <c r="B453" s="1"/>
      <c r="C453" s="1"/>
      <c r="D453" s="86"/>
      <c r="E453" s="86"/>
      <c r="F453" s="86"/>
      <c r="G453" s="86"/>
      <c r="H453" s="86"/>
      <c r="I453" s="86"/>
      <c r="J453" s="1"/>
      <c r="K453" s="1"/>
    </row>
    <row r="454" spans="2:11" ht="12.75">
      <c r="B454" s="1"/>
      <c r="C454" s="1"/>
      <c r="D454" s="86"/>
      <c r="E454" s="86"/>
      <c r="F454" s="86"/>
      <c r="G454" s="86"/>
      <c r="H454" s="86"/>
      <c r="I454" s="86"/>
      <c r="J454" s="1"/>
      <c r="K454" s="1"/>
    </row>
    <row r="455" spans="2:11" ht="12.75">
      <c r="B455" s="1"/>
      <c r="C455" s="1"/>
      <c r="D455" s="86"/>
      <c r="E455" s="86"/>
      <c r="F455" s="86"/>
      <c r="G455" s="86"/>
      <c r="H455" s="86"/>
      <c r="I455" s="86"/>
      <c r="J455" s="1"/>
      <c r="K455" s="1"/>
    </row>
    <row r="456" spans="2:11" ht="12.75">
      <c r="B456" s="1"/>
      <c r="C456" s="1"/>
      <c r="D456" s="86"/>
      <c r="E456" s="86"/>
      <c r="F456" s="86"/>
      <c r="G456" s="86"/>
      <c r="H456" s="86"/>
      <c r="I456" s="86"/>
      <c r="J456" s="1"/>
      <c r="K456" s="1"/>
    </row>
    <row r="457" spans="2:11" ht="12.75">
      <c r="B457" s="1"/>
      <c r="C457" s="1"/>
      <c r="D457" s="86"/>
      <c r="E457" s="86"/>
      <c r="F457" s="86"/>
      <c r="G457" s="86"/>
      <c r="H457" s="86"/>
      <c r="I457" s="86"/>
      <c r="J457" s="1"/>
      <c r="K457" s="1"/>
    </row>
    <row r="458" spans="2:11" ht="12.75">
      <c r="B458" s="1"/>
      <c r="C458" s="1"/>
      <c r="D458" s="86"/>
      <c r="E458" s="86"/>
      <c r="F458" s="86"/>
      <c r="G458" s="86"/>
      <c r="H458" s="86"/>
      <c r="I458" s="86"/>
      <c r="J458" s="1"/>
      <c r="K458" s="1"/>
    </row>
    <row r="459" spans="2:11" ht="12.75">
      <c r="B459" s="1"/>
      <c r="C459" s="1"/>
      <c r="D459" s="86"/>
      <c r="E459" s="86"/>
      <c r="F459" s="86"/>
      <c r="G459" s="86"/>
      <c r="H459" s="86"/>
      <c r="I459" s="86"/>
      <c r="J459" s="1"/>
      <c r="K459" s="1"/>
    </row>
    <row r="460" spans="2:11" ht="12.75">
      <c r="B460" s="1"/>
      <c r="C460" s="1"/>
      <c r="D460" s="86"/>
      <c r="E460" s="86"/>
      <c r="F460" s="86"/>
      <c r="G460" s="86"/>
      <c r="H460" s="86"/>
      <c r="I460" s="86"/>
      <c r="J460" s="1"/>
      <c r="K460" s="1"/>
    </row>
    <row r="461" spans="2:11" ht="12.75">
      <c r="B461" s="1"/>
      <c r="C461" s="1"/>
      <c r="D461" s="86"/>
      <c r="E461" s="86"/>
      <c r="F461" s="86"/>
      <c r="G461" s="86"/>
      <c r="H461" s="86"/>
      <c r="I461" s="86"/>
      <c r="J461" s="1"/>
      <c r="K461" s="1"/>
    </row>
    <row r="462" spans="2:11" ht="12.75">
      <c r="B462" s="1"/>
      <c r="C462" s="1"/>
      <c r="D462" s="86"/>
      <c r="E462" s="86"/>
      <c r="F462" s="86"/>
      <c r="G462" s="86"/>
      <c r="H462" s="86"/>
      <c r="I462" s="86"/>
      <c r="J462" s="1"/>
      <c r="K462" s="1"/>
    </row>
    <row r="463" spans="2:11" ht="12.75">
      <c r="B463" s="1"/>
      <c r="C463" s="1"/>
      <c r="D463" s="86"/>
      <c r="E463" s="86"/>
      <c r="F463" s="86"/>
      <c r="G463" s="86"/>
      <c r="H463" s="86"/>
      <c r="I463" s="86"/>
      <c r="J463" s="1"/>
      <c r="K463" s="1"/>
    </row>
    <row r="464" spans="2:11" ht="12.75">
      <c r="B464" s="1"/>
      <c r="C464" s="1"/>
      <c r="D464" s="86"/>
      <c r="E464" s="86"/>
      <c r="F464" s="86"/>
      <c r="G464" s="86"/>
      <c r="H464" s="86"/>
      <c r="I464" s="86"/>
      <c r="J464" s="1"/>
      <c r="K464" s="1"/>
    </row>
    <row r="465" spans="2:11" ht="12.75">
      <c r="B465" s="1"/>
      <c r="C465" s="1"/>
      <c r="D465" s="86"/>
      <c r="E465" s="86"/>
      <c r="F465" s="86"/>
      <c r="G465" s="86"/>
      <c r="H465" s="86"/>
      <c r="I465" s="86"/>
      <c r="J465" s="1"/>
      <c r="K465" s="1"/>
    </row>
    <row r="466" spans="2:11" ht="12.75">
      <c r="B466" s="1"/>
      <c r="C466" s="1"/>
      <c r="D466" s="86"/>
      <c r="E466" s="86"/>
      <c r="F466" s="86"/>
      <c r="G466" s="86"/>
      <c r="H466" s="86"/>
      <c r="I466" s="86"/>
      <c r="J466" s="1"/>
      <c r="K466" s="1"/>
    </row>
    <row r="467" spans="2:11" ht="12.75">
      <c r="B467" s="1"/>
      <c r="C467" s="1"/>
      <c r="D467" s="86"/>
      <c r="E467" s="86"/>
      <c r="F467" s="86"/>
      <c r="G467" s="86"/>
      <c r="H467" s="86"/>
      <c r="I467" s="86"/>
      <c r="J467" s="1"/>
      <c r="K467" s="1"/>
    </row>
    <row r="468" spans="2:11" ht="12.75">
      <c r="B468" s="1"/>
      <c r="C468" s="1"/>
      <c r="D468" s="86"/>
      <c r="E468" s="86"/>
      <c r="F468" s="86"/>
      <c r="G468" s="86"/>
      <c r="H468" s="86"/>
      <c r="I468" s="86"/>
      <c r="J468" s="1"/>
      <c r="K468" s="1"/>
    </row>
    <row r="469" spans="2:11" ht="12.75">
      <c r="B469" s="1"/>
      <c r="C469" s="1"/>
      <c r="D469" s="86"/>
      <c r="E469" s="86"/>
      <c r="F469" s="86"/>
      <c r="G469" s="86"/>
      <c r="H469" s="86"/>
      <c r="I469" s="86"/>
      <c r="J469" s="1"/>
      <c r="K469" s="1"/>
    </row>
    <row r="470" spans="2:11" ht="12.75">
      <c r="B470" s="1"/>
      <c r="C470" s="1"/>
      <c r="D470" s="86"/>
      <c r="E470" s="86"/>
      <c r="F470" s="86"/>
      <c r="G470" s="86"/>
      <c r="H470" s="86"/>
      <c r="I470" s="86"/>
      <c r="J470" s="1"/>
      <c r="K470" s="1"/>
    </row>
    <row r="471" spans="2:11" ht="12.75">
      <c r="B471" s="1"/>
      <c r="C471" s="1"/>
      <c r="D471" s="86"/>
      <c r="E471" s="86"/>
      <c r="F471" s="86"/>
      <c r="G471" s="86"/>
      <c r="H471" s="86"/>
      <c r="I471" s="86"/>
      <c r="J471" s="1"/>
      <c r="K471" s="1"/>
    </row>
    <row r="472" spans="2:11" ht="12.75">
      <c r="B472" s="1"/>
      <c r="C472" s="1"/>
      <c r="D472" s="86"/>
      <c r="E472" s="86"/>
      <c r="F472" s="86"/>
      <c r="G472" s="86"/>
      <c r="H472" s="86"/>
      <c r="I472" s="86"/>
      <c r="J472" s="1"/>
      <c r="K472" s="1"/>
    </row>
    <row r="473" spans="2:11" ht="12.75">
      <c r="B473" s="1"/>
      <c r="C473" s="1"/>
      <c r="D473" s="86"/>
      <c r="E473" s="86"/>
      <c r="F473" s="86"/>
      <c r="G473" s="86"/>
      <c r="H473" s="86"/>
      <c r="I473" s="86"/>
      <c r="J473" s="1"/>
      <c r="K473" s="1"/>
    </row>
    <row r="474" spans="2:11" ht="12.75">
      <c r="B474" s="1"/>
      <c r="C474" s="1"/>
      <c r="D474" s="86"/>
      <c r="E474" s="86"/>
      <c r="F474" s="86"/>
      <c r="G474" s="86"/>
      <c r="H474" s="86"/>
      <c r="I474" s="86"/>
      <c r="J474" s="1"/>
      <c r="K474" s="1"/>
    </row>
    <row r="475" spans="2:11" ht="12.75">
      <c r="B475" s="1"/>
      <c r="C475" s="1"/>
      <c r="D475" s="86"/>
      <c r="E475" s="86"/>
      <c r="F475" s="86"/>
      <c r="G475" s="86"/>
      <c r="H475" s="86"/>
      <c r="I475" s="86"/>
      <c r="J475" s="1"/>
      <c r="K475" s="1"/>
    </row>
    <row r="476" spans="2:11" ht="12.75">
      <c r="B476" s="1"/>
      <c r="C476" s="1"/>
      <c r="D476" s="86"/>
      <c r="E476" s="86"/>
      <c r="F476" s="86"/>
      <c r="G476" s="86"/>
      <c r="H476" s="86"/>
      <c r="I476" s="86"/>
      <c r="J476" s="1"/>
      <c r="K476" s="1"/>
    </row>
    <row r="477" spans="2:11" ht="12.75">
      <c r="B477" s="1"/>
      <c r="C477" s="1"/>
      <c r="D477" s="86"/>
      <c r="E477" s="86"/>
      <c r="F477" s="86"/>
      <c r="G477" s="86"/>
      <c r="H477" s="86"/>
      <c r="I477" s="86"/>
      <c r="J477" s="1"/>
      <c r="K477" s="1"/>
    </row>
    <row r="478" spans="2:11" ht="12.75">
      <c r="B478" s="1"/>
      <c r="C478" s="1"/>
      <c r="D478" s="86"/>
      <c r="E478" s="86"/>
      <c r="F478" s="86"/>
      <c r="G478" s="86"/>
      <c r="H478" s="86"/>
      <c r="I478" s="86"/>
      <c r="J478" s="1"/>
      <c r="K478" s="1"/>
    </row>
    <row r="479" spans="2:11" ht="12.75">
      <c r="B479" s="1"/>
      <c r="C479" s="1"/>
      <c r="D479" s="86"/>
      <c r="E479" s="86"/>
      <c r="F479" s="86"/>
      <c r="G479" s="86"/>
      <c r="H479" s="86"/>
      <c r="I479" s="86"/>
      <c r="J479" s="1"/>
      <c r="K479" s="1"/>
    </row>
    <row r="480" spans="2:11" ht="12.75">
      <c r="B480" s="1"/>
      <c r="C480" s="1"/>
      <c r="D480" s="86"/>
      <c r="E480" s="86"/>
      <c r="F480" s="86"/>
      <c r="G480" s="86"/>
      <c r="H480" s="86"/>
      <c r="I480" s="86"/>
      <c r="J480" s="1"/>
      <c r="K480" s="1"/>
    </row>
    <row r="481" spans="2:11" ht="12.75">
      <c r="B481" s="1"/>
      <c r="C481" s="1"/>
      <c r="D481" s="86"/>
      <c r="E481" s="86"/>
      <c r="F481" s="86"/>
      <c r="G481" s="86"/>
      <c r="H481" s="86"/>
      <c r="I481" s="86"/>
      <c r="J481" s="1"/>
      <c r="K481" s="1"/>
    </row>
    <row r="482" spans="2:11" ht="12.75">
      <c r="B482" s="1"/>
      <c r="C482" s="1"/>
      <c r="D482" s="86"/>
      <c r="E482" s="86"/>
      <c r="F482" s="86"/>
      <c r="G482" s="86"/>
      <c r="H482" s="86"/>
      <c r="I482" s="86"/>
      <c r="J482" s="1"/>
      <c r="K482" s="1"/>
    </row>
    <row r="483" spans="2:11" ht="12.75">
      <c r="B483" s="1"/>
      <c r="C483" s="1"/>
      <c r="D483" s="86"/>
      <c r="E483" s="86"/>
      <c r="F483" s="86"/>
      <c r="G483" s="86"/>
      <c r="H483" s="86"/>
      <c r="I483" s="86"/>
      <c r="J483" s="1"/>
      <c r="K483" s="1"/>
    </row>
    <row r="484" spans="2:11" ht="12.75">
      <c r="B484" s="1"/>
      <c r="C484" s="1"/>
      <c r="D484" s="86"/>
      <c r="E484" s="86"/>
      <c r="F484" s="86"/>
      <c r="G484" s="86"/>
      <c r="H484" s="86"/>
      <c r="I484" s="86"/>
      <c r="J484" s="1"/>
      <c r="K484" s="1"/>
    </row>
    <row r="485" spans="2:11" ht="12.75">
      <c r="B485" s="1"/>
      <c r="C485" s="1"/>
      <c r="D485" s="86"/>
      <c r="E485" s="86"/>
      <c r="F485" s="86"/>
      <c r="G485" s="86"/>
      <c r="H485" s="86"/>
      <c r="I485" s="86"/>
      <c r="J485" s="1"/>
      <c r="K485" s="1"/>
    </row>
    <row r="486" spans="2:11" ht="12.75">
      <c r="B486" s="1"/>
      <c r="C486" s="1"/>
      <c r="D486" s="86"/>
      <c r="E486" s="86"/>
      <c r="F486" s="86"/>
      <c r="G486" s="86"/>
      <c r="H486" s="86"/>
      <c r="I486" s="86"/>
      <c r="J486" s="1"/>
      <c r="K486" s="1"/>
    </row>
    <row r="487" spans="2:11" ht="12.75">
      <c r="B487" s="1"/>
      <c r="C487" s="1"/>
      <c r="D487" s="86"/>
      <c r="E487" s="86"/>
      <c r="F487" s="86"/>
      <c r="G487" s="86"/>
      <c r="H487" s="86"/>
      <c r="I487" s="86"/>
      <c r="J487" s="1"/>
      <c r="K487" s="1"/>
    </row>
    <row r="488" spans="2:11" ht="12.75">
      <c r="B488" s="1"/>
      <c r="C488" s="1"/>
      <c r="D488" s="86"/>
      <c r="E488" s="86"/>
      <c r="F488" s="86"/>
      <c r="G488" s="86"/>
      <c r="H488" s="86"/>
      <c r="I488" s="86"/>
      <c r="J488" s="1"/>
      <c r="K488" s="1"/>
    </row>
    <row r="489" spans="2:11" ht="12.75">
      <c r="B489" s="1"/>
      <c r="C489" s="1"/>
      <c r="D489" s="86"/>
      <c r="E489" s="86"/>
      <c r="F489" s="86"/>
      <c r="G489" s="86"/>
      <c r="H489" s="86"/>
      <c r="I489" s="86"/>
      <c r="J489" s="1"/>
      <c r="K489" s="1"/>
    </row>
    <row r="490" spans="2:11" ht="12.75">
      <c r="B490" s="1"/>
      <c r="C490" s="1"/>
      <c r="D490" s="86"/>
      <c r="E490" s="86"/>
      <c r="F490" s="86"/>
      <c r="G490" s="86"/>
      <c r="H490" s="86"/>
      <c r="I490" s="86"/>
      <c r="J490" s="1"/>
      <c r="K490" s="1"/>
    </row>
    <row r="491" spans="2:11" ht="12.75">
      <c r="B491" s="1"/>
      <c r="C491" s="1"/>
      <c r="D491" s="86"/>
      <c r="E491" s="86"/>
      <c r="F491" s="86"/>
      <c r="G491" s="86"/>
      <c r="H491" s="86"/>
      <c r="I491" s="86"/>
      <c r="J491" s="1"/>
      <c r="K491" s="1"/>
    </row>
    <row r="492" spans="2:11" ht="12.75">
      <c r="B492" s="1"/>
      <c r="C492" s="1"/>
      <c r="D492" s="86"/>
      <c r="E492" s="86"/>
      <c r="F492" s="86"/>
      <c r="G492" s="86"/>
      <c r="H492" s="86"/>
      <c r="I492" s="86"/>
      <c r="J492" s="1"/>
      <c r="K492" s="1"/>
    </row>
    <row r="493" spans="2:11" ht="12.75">
      <c r="B493" s="1"/>
      <c r="C493" s="1"/>
      <c r="D493" s="86"/>
      <c r="E493" s="86"/>
      <c r="F493" s="86"/>
      <c r="G493" s="86"/>
      <c r="H493" s="86"/>
      <c r="I493" s="86"/>
      <c r="J493" s="1"/>
      <c r="K493" s="1"/>
    </row>
  </sheetData>
  <sheetProtection/>
  <mergeCells count="21">
    <mergeCell ref="A14:K14"/>
    <mergeCell ref="A17:K17"/>
    <mergeCell ref="A19:B19"/>
    <mergeCell ref="M29:N29"/>
    <mergeCell ref="A30:B30"/>
    <mergeCell ref="H83:J83"/>
    <mergeCell ref="B9:K9"/>
    <mergeCell ref="A10:A12"/>
    <mergeCell ref="B10:B12"/>
    <mergeCell ref="C10:C12"/>
    <mergeCell ref="D10:E11"/>
    <mergeCell ref="F10:F11"/>
    <mergeCell ref="G10:H10"/>
    <mergeCell ref="J10:J12"/>
    <mergeCell ref="K10:K12"/>
    <mergeCell ref="A2:K2"/>
    <mergeCell ref="H3:K3"/>
    <mergeCell ref="J4:K4"/>
    <mergeCell ref="B6:K6"/>
    <mergeCell ref="B7:K7"/>
    <mergeCell ref="B8:K8"/>
  </mergeCells>
  <printOptions/>
  <pageMargins left="0.1968503937007874" right="0.15748031496062992" top="0.1968503937007874" bottom="0.1968503937007874" header="0.11811023622047245" footer="0.11811023622047245"/>
  <pageSetup horizontalDpi="600" verticalDpi="600" orientation="landscape" paperSize="9" scale="80" r:id="rId1"/>
  <rowBreaks count="5" manualBreakCount="5">
    <brk id="29" max="10" man="1"/>
    <brk id="44" max="10" man="1"/>
    <brk id="55" max="10" man="1"/>
    <brk id="61" max="10" man="1"/>
    <brk id="6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04"/>
  <sheetViews>
    <sheetView zoomScalePageLayoutView="0" workbookViewId="0" topLeftCell="A1">
      <selection activeCell="B73" sqref="B73"/>
    </sheetView>
  </sheetViews>
  <sheetFormatPr defaultColWidth="9.140625" defaultRowHeight="12.75"/>
  <cols>
    <col min="1" max="1" width="5.421875" style="0" customWidth="1"/>
    <col min="2" max="2" width="40.421875" style="0" customWidth="1"/>
    <col min="3" max="3" width="8.7109375" style="0" customWidth="1"/>
    <col min="5" max="5" width="9.00390625" style="0" customWidth="1"/>
    <col min="6" max="8" width="9.7109375" style="0" customWidth="1"/>
    <col min="9" max="9" width="12.7109375" style="0" customWidth="1"/>
    <col min="10" max="10" width="32.28125" style="0" customWidth="1"/>
  </cols>
  <sheetData>
    <row r="1" ht="12.75">
      <c r="B1" t="s">
        <v>159</v>
      </c>
    </row>
    <row r="2" spans="1:10" ht="12.75" hidden="1">
      <c r="A2" s="220" t="s">
        <v>152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2.75" hidden="1">
      <c r="A3" s="251"/>
      <c r="B3" s="251"/>
      <c r="C3" s="251"/>
      <c r="D3" s="251"/>
      <c r="E3" s="251"/>
      <c r="F3" s="251"/>
      <c r="G3" s="251"/>
      <c r="H3" s="251"/>
      <c r="I3" s="251"/>
      <c r="J3" s="251"/>
    </row>
    <row r="4" spans="1:10" ht="71.25" customHeight="1" hidden="1">
      <c r="A4" s="220" t="s">
        <v>153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4" ht="12.75" hidden="1">
      <c r="A5" s="48"/>
      <c r="B5" s="48"/>
      <c r="C5" s="48"/>
      <c r="D5" s="48"/>
    </row>
    <row r="6" spans="1:10" ht="12.75" hidden="1">
      <c r="A6" s="252" t="s">
        <v>99</v>
      </c>
      <c r="B6" s="252"/>
      <c r="C6" s="252"/>
      <c r="D6" s="252"/>
      <c r="E6" s="252"/>
      <c r="F6" s="252"/>
      <c r="G6" s="252"/>
      <c r="H6" s="252"/>
      <c r="I6" s="252"/>
      <c r="J6" s="252"/>
    </row>
    <row r="7" spans="1:10" ht="12.75" hidden="1">
      <c r="A7" s="253" t="s">
        <v>117</v>
      </c>
      <c r="B7" s="253"/>
      <c r="C7" s="253"/>
      <c r="D7" s="253"/>
      <c r="E7" s="253"/>
      <c r="F7" s="253"/>
      <c r="G7" s="253"/>
      <c r="H7" s="253"/>
      <c r="I7" s="253"/>
      <c r="J7" s="253"/>
    </row>
    <row r="8" spans="1:4" ht="12.75" hidden="1">
      <c r="A8" s="49"/>
      <c r="B8" s="49"/>
      <c r="C8" s="49"/>
      <c r="D8" s="49"/>
    </row>
    <row r="9" spans="1:10" ht="12.75" hidden="1">
      <c r="A9" s="253" t="s">
        <v>118</v>
      </c>
      <c r="B9" s="253"/>
      <c r="C9" s="253"/>
      <c r="D9" s="253"/>
      <c r="E9" s="253"/>
      <c r="F9" s="253"/>
      <c r="G9" s="253"/>
      <c r="H9" s="253"/>
      <c r="I9" s="253"/>
      <c r="J9" s="253"/>
    </row>
    <row r="10" ht="12.75" hidden="1"/>
    <row r="11" spans="2:10" ht="14.25" customHeight="1">
      <c r="B11" s="222" t="s">
        <v>3</v>
      </c>
      <c r="C11" s="222"/>
      <c r="D11" s="222"/>
      <c r="E11" s="222"/>
      <c r="F11" s="222"/>
      <c r="G11" s="222"/>
      <c r="H11" s="222"/>
      <c r="I11" s="222"/>
      <c r="J11" s="222"/>
    </row>
    <row r="12" spans="2:10" ht="35.25" customHeight="1">
      <c r="B12" s="223" t="s">
        <v>154</v>
      </c>
      <c r="C12" s="223"/>
      <c r="D12" s="223"/>
      <c r="E12" s="223"/>
      <c r="F12" s="223"/>
      <c r="G12" s="223"/>
      <c r="H12" s="223"/>
      <c r="I12" s="223"/>
      <c r="J12" s="223"/>
    </row>
    <row r="13" spans="2:10" ht="15.75">
      <c r="B13" s="224"/>
      <c r="C13" s="224"/>
      <c r="D13" s="224"/>
      <c r="E13" s="224"/>
      <c r="F13" s="224"/>
      <c r="G13" s="224"/>
      <c r="H13" s="224"/>
      <c r="I13" s="224"/>
      <c r="J13" s="224"/>
    </row>
    <row r="14" spans="2:10" ht="11.25" customHeight="1">
      <c r="B14" s="225"/>
      <c r="C14" s="225"/>
      <c r="D14" s="225"/>
      <c r="E14" s="225"/>
      <c r="F14" s="225"/>
      <c r="G14" s="225"/>
      <c r="H14" s="225"/>
      <c r="I14" s="225"/>
      <c r="J14" s="225"/>
    </row>
    <row r="15" spans="1:10" ht="14.25" customHeight="1">
      <c r="A15" s="226" t="s">
        <v>4</v>
      </c>
      <c r="B15" s="229" t="s">
        <v>1</v>
      </c>
      <c r="C15" s="230" t="s">
        <v>36</v>
      </c>
      <c r="D15" s="254" t="s">
        <v>155</v>
      </c>
      <c r="E15" s="255"/>
      <c r="F15" s="230" t="s">
        <v>119</v>
      </c>
      <c r="G15" s="261" t="s">
        <v>2</v>
      </c>
      <c r="H15" s="262"/>
      <c r="I15" s="241" t="s">
        <v>28</v>
      </c>
      <c r="J15" s="241" t="s">
        <v>26</v>
      </c>
    </row>
    <row r="16" spans="1:10" ht="39" customHeight="1">
      <c r="A16" s="227"/>
      <c r="B16" s="229"/>
      <c r="C16" s="231"/>
      <c r="D16" s="256"/>
      <c r="E16" s="257"/>
      <c r="F16" s="260"/>
      <c r="G16" s="3" t="s">
        <v>143</v>
      </c>
      <c r="H16" s="3" t="s">
        <v>156</v>
      </c>
      <c r="I16" s="242"/>
      <c r="J16" s="242"/>
    </row>
    <row r="17" spans="1:10" ht="36">
      <c r="A17" s="228"/>
      <c r="B17" s="229"/>
      <c r="C17" s="232"/>
      <c r="D17" s="3" t="s">
        <v>27</v>
      </c>
      <c r="E17" s="3" t="s">
        <v>32</v>
      </c>
      <c r="F17" s="3" t="s">
        <v>27</v>
      </c>
      <c r="G17" s="4" t="s">
        <v>136</v>
      </c>
      <c r="H17" s="4" t="s">
        <v>137</v>
      </c>
      <c r="I17" s="243"/>
      <c r="J17" s="243"/>
    </row>
    <row r="18" spans="1:10" ht="12.75">
      <c r="A18" s="7"/>
      <c r="B18" s="5">
        <v>1</v>
      </c>
      <c r="C18" s="5"/>
      <c r="D18" s="5">
        <v>2</v>
      </c>
      <c r="E18" s="6">
        <v>3</v>
      </c>
      <c r="F18" s="5">
        <v>4</v>
      </c>
      <c r="G18" s="6">
        <v>5</v>
      </c>
      <c r="H18" s="5">
        <v>6</v>
      </c>
      <c r="I18" s="6">
        <v>8</v>
      </c>
      <c r="J18" s="6">
        <v>9</v>
      </c>
    </row>
    <row r="19" spans="1:10" ht="16.5" customHeight="1">
      <c r="A19" s="244" t="s">
        <v>51</v>
      </c>
      <c r="B19" s="245"/>
      <c r="C19" s="245"/>
      <c r="D19" s="245"/>
      <c r="E19" s="245"/>
      <c r="F19" s="245"/>
      <c r="G19" s="245"/>
      <c r="H19" s="245"/>
      <c r="I19" s="245"/>
      <c r="J19" s="246"/>
    </row>
    <row r="20" spans="1:10" ht="27" customHeight="1">
      <c r="A20" s="7" t="s">
        <v>5</v>
      </c>
      <c r="B20" s="14" t="s">
        <v>120</v>
      </c>
      <c r="C20" s="32" t="s">
        <v>56</v>
      </c>
      <c r="D20" s="37">
        <v>1080</v>
      </c>
      <c r="E20" s="33">
        <v>1080</v>
      </c>
      <c r="F20" s="33">
        <v>1150</v>
      </c>
      <c r="G20" s="37">
        <v>1225</v>
      </c>
      <c r="H20" s="33">
        <v>1300</v>
      </c>
      <c r="I20" s="53"/>
      <c r="J20" s="53"/>
    </row>
    <row r="21" spans="1:10" ht="25.5" customHeight="1">
      <c r="A21" s="7" t="s">
        <v>74</v>
      </c>
      <c r="B21" s="14" t="s">
        <v>121</v>
      </c>
      <c r="C21" s="32" t="s">
        <v>56</v>
      </c>
      <c r="D21" s="54">
        <v>7434</v>
      </c>
      <c r="E21" s="54">
        <v>7434</v>
      </c>
      <c r="F21" s="54">
        <v>7918</v>
      </c>
      <c r="G21" s="54">
        <v>8426</v>
      </c>
      <c r="H21" s="54">
        <v>8896</v>
      </c>
      <c r="I21" s="52"/>
      <c r="J21" s="53"/>
    </row>
    <row r="22" spans="1:10" ht="25.5">
      <c r="A22" s="7" t="s">
        <v>76</v>
      </c>
      <c r="B22" s="11" t="s">
        <v>122</v>
      </c>
      <c r="C22" s="12" t="s">
        <v>52</v>
      </c>
      <c r="D22" s="16"/>
      <c r="E22" s="25"/>
      <c r="F22" s="55" t="s">
        <v>144</v>
      </c>
      <c r="G22" s="56" t="s">
        <v>144</v>
      </c>
      <c r="H22" s="55" t="s">
        <v>144</v>
      </c>
      <c r="I22" s="37"/>
      <c r="J22" s="13"/>
    </row>
    <row r="23" spans="1:10" ht="12.75">
      <c r="A23" s="7" t="s">
        <v>79</v>
      </c>
      <c r="B23" s="11" t="s">
        <v>145</v>
      </c>
      <c r="C23" s="12" t="s">
        <v>52</v>
      </c>
      <c r="D23" s="16"/>
      <c r="E23" s="25"/>
      <c r="F23" s="55" t="s">
        <v>157</v>
      </c>
      <c r="G23" s="56" t="s">
        <v>157</v>
      </c>
      <c r="H23" s="55" t="s">
        <v>158</v>
      </c>
      <c r="I23" s="37"/>
      <c r="J23" s="13"/>
    </row>
    <row r="24" spans="1:10" ht="25.5">
      <c r="A24" s="7" t="s">
        <v>84</v>
      </c>
      <c r="B24" s="11" t="s">
        <v>123</v>
      </c>
      <c r="C24" s="12" t="s">
        <v>52</v>
      </c>
      <c r="D24" s="60">
        <v>30.2</v>
      </c>
      <c r="E24" s="61">
        <v>30.2</v>
      </c>
      <c r="F24" s="55" t="s">
        <v>124</v>
      </c>
      <c r="G24" s="56" t="s">
        <v>124</v>
      </c>
      <c r="H24" s="55" t="s">
        <v>124</v>
      </c>
      <c r="I24" s="37"/>
      <c r="J24" s="13"/>
    </row>
    <row r="25" spans="1:10" ht="25.5">
      <c r="A25" s="7" t="s">
        <v>86</v>
      </c>
      <c r="B25" s="11" t="s">
        <v>125</v>
      </c>
      <c r="C25" s="32" t="s">
        <v>56</v>
      </c>
      <c r="D25" s="57">
        <v>568000</v>
      </c>
      <c r="E25" s="57">
        <v>568000</v>
      </c>
      <c r="F25" s="57">
        <v>627000</v>
      </c>
      <c r="G25" s="57">
        <v>627000</v>
      </c>
      <c r="H25" s="57">
        <v>627000</v>
      </c>
      <c r="I25" s="37"/>
      <c r="J25" s="13"/>
    </row>
    <row r="26" spans="1:10" ht="14.25">
      <c r="A26" s="244" t="s">
        <v>53</v>
      </c>
      <c r="B26" s="245"/>
      <c r="C26" s="245"/>
      <c r="D26" s="245"/>
      <c r="E26" s="245"/>
      <c r="F26" s="245"/>
      <c r="G26" s="245"/>
      <c r="H26" s="245"/>
      <c r="I26" s="245"/>
      <c r="J26" s="246"/>
    </row>
    <row r="27" spans="1:10" ht="25.5">
      <c r="A27" s="7"/>
      <c r="B27" s="14" t="s">
        <v>37</v>
      </c>
      <c r="C27" s="19" t="s">
        <v>57</v>
      </c>
      <c r="D27" s="15" t="s">
        <v>128</v>
      </c>
      <c r="E27" s="15" t="s">
        <v>128</v>
      </c>
      <c r="F27" s="15" t="s">
        <v>128</v>
      </c>
      <c r="G27" s="15" t="s">
        <v>128</v>
      </c>
      <c r="H27" s="15" t="s">
        <v>128</v>
      </c>
      <c r="I27" s="26"/>
      <c r="J27" s="6"/>
    </row>
    <row r="28" spans="1:10" ht="14.25">
      <c r="A28" s="244" t="s">
        <v>54</v>
      </c>
      <c r="B28" s="246"/>
      <c r="C28" s="31"/>
      <c r="D28" s="65">
        <f>SUM(D29:D39)</f>
        <v>51000</v>
      </c>
      <c r="E28" s="65">
        <f>SUM(E29:E39)</f>
        <v>45800</v>
      </c>
      <c r="F28" s="65">
        <f>SUM(F29:F39)</f>
        <v>48700</v>
      </c>
      <c r="G28" s="65">
        <f>SUM(G29:G39)</f>
        <v>51500</v>
      </c>
      <c r="H28" s="65">
        <f>SUM(H29:H39)</f>
        <v>54299.99999999999</v>
      </c>
      <c r="I28" s="8"/>
      <c r="J28" s="6"/>
    </row>
    <row r="29" spans="1:12" ht="38.25">
      <c r="A29" s="7" t="s">
        <v>5</v>
      </c>
      <c r="B29" s="10" t="s">
        <v>44</v>
      </c>
      <c r="C29" s="32" t="s">
        <v>43</v>
      </c>
      <c r="D29" s="72">
        <v>11653.6</v>
      </c>
      <c r="E29" s="72">
        <v>11654</v>
      </c>
      <c r="F29" s="66">
        <v>15549.7</v>
      </c>
      <c r="G29" s="66">
        <f aca="true" t="shared" si="0" ref="G29:G39">F29*1.058</f>
        <v>16451.5826</v>
      </c>
      <c r="H29" s="66">
        <f>G29*1.055+5.6-38.3</f>
        <v>17323.719643</v>
      </c>
      <c r="I29" s="34"/>
      <c r="J29" s="9"/>
      <c r="K29" s="71"/>
      <c r="L29" s="71"/>
    </row>
    <row r="30" spans="1:12" ht="36" customHeight="1">
      <c r="A30" s="7" t="s">
        <v>74</v>
      </c>
      <c r="B30" s="10" t="s">
        <v>45</v>
      </c>
      <c r="C30" s="32" t="s">
        <v>43</v>
      </c>
      <c r="D30" s="66">
        <v>4000</v>
      </c>
      <c r="E30" s="66">
        <v>4000</v>
      </c>
      <c r="F30" s="66">
        <v>3000</v>
      </c>
      <c r="G30" s="66">
        <f>F30*1.058+6</f>
        <v>3180</v>
      </c>
      <c r="H30" s="66">
        <f aca="true" t="shared" si="1" ref="H30:H39">G30*1.055</f>
        <v>3354.8999999999996</v>
      </c>
      <c r="I30" s="34"/>
      <c r="J30" s="9"/>
      <c r="K30" s="71"/>
      <c r="L30" s="71"/>
    </row>
    <row r="31" spans="1:10" ht="25.5" customHeight="1">
      <c r="A31" s="7" t="s">
        <v>76</v>
      </c>
      <c r="B31" s="10" t="s">
        <v>126</v>
      </c>
      <c r="C31" s="32" t="s">
        <v>43</v>
      </c>
      <c r="D31" s="66">
        <v>2000</v>
      </c>
      <c r="E31" s="66">
        <v>2000</v>
      </c>
      <c r="F31" s="66">
        <v>0</v>
      </c>
      <c r="G31" s="66">
        <f t="shared" si="0"/>
        <v>0</v>
      </c>
      <c r="H31" s="66">
        <f t="shared" si="1"/>
        <v>0</v>
      </c>
      <c r="I31" s="34"/>
      <c r="J31" s="9"/>
    </row>
    <row r="32" spans="1:10" ht="25.5">
      <c r="A32" s="7" t="s">
        <v>79</v>
      </c>
      <c r="B32" s="10" t="s">
        <v>38</v>
      </c>
      <c r="C32" s="32" t="s">
        <v>43</v>
      </c>
      <c r="D32" s="66">
        <v>16327.2</v>
      </c>
      <c r="E32" s="66">
        <v>16327</v>
      </c>
      <c r="F32" s="66">
        <v>16158.9</v>
      </c>
      <c r="G32" s="66">
        <f>F32*1.058-30</f>
        <v>17066.1162</v>
      </c>
      <c r="H32" s="66">
        <f t="shared" si="1"/>
        <v>18004.752591</v>
      </c>
      <c r="I32" s="34"/>
      <c r="J32" s="9"/>
    </row>
    <row r="33" spans="1:10" ht="25.5">
      <c r="A33" s="7" t="s">
        <v>84</v>
      </c>
      <c r="B33" s="10" t="s">
        <v>39</v>
      </c>
      <c r="C33" s="32" t="s">
        <v>43</v>
      </c>
      <c r="D33" s="66">
        <v>9083.8</v>
      </c>
      <c r="E33" s="66">
        <v>5500</v>
      </c>
      <c r="F33" s="66">
        <v>5085.8</v>
      </c>
      <c r="G33" s="66">
        <f>F33*1.058-0.6</f>
        <v>5380.1764</v>
      </c>
      <c r="H33" s="66">
        <f>G33*1.055+0.2</f>
        <v>5676.286102</v>
      </c>
      <c r="I33" s="34"/>
      <c r="J33" s="9"/>
    </row>
    <row r="34" spans="1:10" ht="25.5">
      <c r="A34" s="7" t="s">
        <v>86</v>
      </c>
      <c r="B34" s="30" t="s">
        <v>127</v>
      </c>
      <c r="C34" s="32" t="s">
        <v>43</v>
      </c>
      <c r="D34" s="66">
        <v>1</v>
      </c>
      <c r="E34" s="66">
        <v>1</v>
      </c>
      <c r="F34" s="66">
        <v>0</v>
      </c>
      <c r="G34" s="66">
        <f t="shared" si="0"/>
        <v>0</v>
      </c>
      <c r="H34" s="66">
        <f t="shared" si="1"/>
        <v>0</v>
      </c>
      <c r="I34" s="34"/>
      <c r="J34" s="9"/>
    </row>
    <row r="35" spans="1:10" ht="89.25">
      <c r="A35" s="7" t="s">
        <v>90</v>
      </c>
      <c r="B35" s="10" t="s">
        <v>46</v>
      </c>
      <c r="C35" s="32" t="s">
        <v>43</v>
      </c>
      <c r="D35" s="66">
        <v>2581.2</v>
      </c>
      <c r="E35" s="66">
        <v>500</v>
      </c>
      <c r="F35" s="66">
        <v>2722.6</v>
      </c>
      <c r="G35" s="66">
        <f t="shared" si="0"/>
        <v>2880.5108</v>
      </c>
      <c r="H35" s="66">
        <f t="shared" si="1"/>
        <v>3038.938894</v>
      </c>
      <c r="I35" s="34"/>
      <c r="J35" s="9"/>
    </row>
    <row r="36" spans="1:10" ht="76.5">
      <c r="A36" s="7" t="s">
        <v>93</v>
      </c>
      <c r="B36" s="17" t="s">
        <v>40</v>
      </c>
      <c r="C36" s="32" t="s">
        <v>43</v>
      </c>
      <c r="D36" s="66">
        <v>50.2</v>
      </c>
      <c r="E36" s="66">
        <v>426</v>
      </c>
      <c r="F36" s="66">
        <v>363.2</v>
      </c>
      <c r="G36" s="66">
        <f t="shared" si="0"/>
        <v>384.2656</v>
      </c>
      <c r="H36" s="66">
        <f t="shared" si="1"/>
        <v>405.40020799999996</v>
      </c>
      <c r="I36" s="34"/>
      <c r="J36" s="9"/>
    </row>
    <row r="37" spans="1:10" ht="38.25">
      <c r="A37" s="7" t="s">
        <v>95</v>
      </c>
      <c r="B37" s="17" t="s">
        <v>41</v>
      </c>
      <c r="C37" s="32" t="s">
        <v>43</v>
      </c>
      <c r="D37" s="66">
        <v>542.3</v>
      </c>
      <c r="E37" s="66">
        <v>580</v>
      </c>
      <c r="F37" s="66">
        <v>797.8</v>
      </c>
      <c r="G37" s="66">
        <f t="shared" si="0"/>
        <v>844.0724</v>
      </c>
      <c r="H37" s="66">
        <f t="shared" si="1"/>
        <v>890.4963819999999</v>
      </c>
      <c r="I37" s="34"/>
      <c r="J37" s="9"/>
    </row>
    <row r="38" spans="1:10" ht="25.5">
      <c r="A38" s="7" t="s">
        <v>97</v>
      </c>
      <c r="B38" s="17" t="s">
        <v>147</v>
      </c>
      <c r="C38" s="32" t="s">
        <v>43</v>
      </c>
      <c r="D38" s="66">
        <v>49</v>
      </c>
      <c r="E38" s="66">
        <v>100</v>
      </c>
      <c r="F38" s="66">
        <v>24.8</v>
      </c>
      <c r="G38" s="66">
        <f t="shared" si="0"/>
        <v>26.238400000000002</v>
      </c>
      <c r="H38" s="66">
        <f t="shared" si="1"/>
        <v>27.681512</v>
      </c>
      <c r="I38" s="34"/>
      <c r="J38" s="9"/>
    </row>
    <row r="39" spans="1:10" ht="38.25">
      <c r="A39" s="7" t="s">
        <v>146</v>
      </c>
      <c r="B39" s="10" t="s">
        <v>42</v>
      </c>
      <c r="C39" s="32" t="s">
        <v>43</v>
      </c>
      <c r="D39" s="66">
        <v>4711.7</v>
      </c>
      <c r="E39" s="66">
        <v>4712</v>
      </c>
      <c r="F39" s="66">
        <f>4991.9+5.3</f>
        <v>4997.2</v>
      </c>
      <c r="G39" s="66">
        <f t="shared" si="0"/>
        <v>5287.0376</v>
      </c>
      <c r="H39" s="66">
        <f t="shared" si="1"/>
        <v>5577.824667999999</v>
      </c>
      <c r="I39" s="34"/>
      <c r="J39" s="9"/>
    </row>
    <row r="40" spans="1:10" ht="14.25">
      <c r="A40" s="258" t="s">
        <v>55</v>
      </c>
      <c r="B40" s="259"/>
      <c r="C40" s="2"/>
      <c r="D40" s="67">
        <f>D41+D51+D54+D59+D65+D68+D74+D78+D85+D88</f>
        <v>53600</v>
      </c>
      <c r="E40" s="67">
        <f>E41+E51+E54+E59+E65+E68+E74+E78+E85+E88</f>
        <v>48400</v>
      </c>
      <c r="F40" s="67">
        <f>F41+F51+F54+F59+F65+F68+F74+F78+F85+F88</f>
        <v>47778.7</v>
      </c>
      <c r="G40" s="67">
        <f>G41+G51+G54+G59+G65+G68+G74+G78+G85+G88</f>
        <v>51025.245800000004</v>
      </c>
      <c r="H40" s="67">
        <f>H41+H51+H54+H59+H65+H68+H74+H78+H85+H88</f>
        <v>53471.6797076</v>
      </c>
      <c r="I40" s="27"/>
      <c r="J40" s="27"/>
    </row>
    <row r="41" spans="1:10" ht="25.5">
      <c r="A41" s="7" t="s">
        <v>5</v>
      </c>
      <c r="B41" s="18" t="s">
        <v>7</v>
      </c>
      <c r="C41" s="19" t="s">
        <v>43</v>
      </c>
      <c r="D41" s="67">
        <f>D43+D44+D45+D46+D47+D48+D49+D50</f>
        <v>20776.8</v>
      </c>
      <c r="E41" s="67">
        <f>E43+E44+E45+E46+E47+E48+E49+E50</f>
        <v>20752.6</v>
      </c>
      <c r="F41" s="67">
        <f>F43+F44+F45+F46+F47+F48+F49+F50</f>
        <v>22685</v>
      </c>
      <c r="G41" s="67">
        <f>G43+G44+G45+G46+G47+G48+G49+G50</f>
        <v>24125.12</v>
      </c>
      <c r="H41" s="67">
        <f>H43+H44+H45+H46+H47+H48+H49+H50</f>
        <v>25048.033100000004</v>
      </c>
      <c r="I41" s="28"/>
      <c r="J41" s="28"/>
    </row>
    <row r="42" spans="1:10" ht="12.75">
      <c r="A42" s="7"/>
      <c r="B42" s="20" t="s">
        <v>0</v>
      </c>
      <c r="C42" s="21"/>
      <c r="D42" s="22"/>
      <c r="E42" s="23"/>
      <c r="F42" s="68"/>
      <c r="G42" s="23"/>
      <c r="H42" s="23"/>
      <c r="I42" s="29"/>
      <c r="J42" s="29"/>
    </row>
    <row r="43" spans="1:10" ht="25.5">
      <c r="A43" s="7" t="s">
        <v>6</v>
      </c>
      <c r="B43" s="40" t="s">
        <v>8</v>
      </c>
      <c r="C43" s="35" t="s">
        <v>43</v>
      </c>
      <c r="D43" s="70">
        <v>19956.8</v>
      </c>
      <c r="E43" s="68">
        <v>19956.5</v>
      </c>
      <c r="F43" s="68">
        <v>19892.7</v>
      </c>
      <c r="G43" s="68">
        <v>23504.1</v>
      </c>
      <c r="H43" s="68">
        <v>24398.2</v>
      </c>
      <c r="I43" s="64" t="s">
        <v>33</v>
      </c>
      <c r="J43" s="39" t="s">
        <v>8</v>
      </c>
    </row>
    <row r="44" spans="1:10" ht="38.25" customHeight="1">
      <c r="A44" s="7" t="s">
        <v>12</v>
      </c>
      <c r="B44" s="28" t="s">
        <v>100</v>
      </c>
      <c r="C44" s="35" t="s">
        <v>43</v>
      </c>
      <c r="D44" s="70">
        <v>5</v>
      </c>
      <c r="E44" s="68">
        <v>5</v>
      </c>
      <c r="F44" s="68">
        <v>5.3</v>
      </c>
      <c r="G44" s="68">
        <v>5.6</v>
      </c>
      <c r="H44" s="68">
        <v>5.9</v>
      </c>
      <c r="I44" s="35" t="s">
        <v>64</v>
      </c>
      <c r="J44" s="28" t="s">
        <v>35</v>
      </c>
    </row>
    <row r="45" spans="1:10" ht="26.25" customHeight="1">
      <c r="A45" s="7" t="s">
        <v>14</v>
      </c>
      <c r="B45" s="28" t="s">
        <v>139</v>
      </c>
      <c r="C45" s="35" t="s">
        <v>43</v>
      </c>
      <c r="D45" s="70">
        <v>0</v>
      </c>
      <c r="E45" s="68">
        <v>0</v>
      </c>
      <c r="F45" s="68">
        <v>2200</v>
      </c>
      <c r="G45" s="68"/>
      <c r="H45" s="68"/>
      <c r="I45" s="64" t="s">
        <v>33</v>
      </c>
      <c r="J45" s="28" t="s">
        <v>140</v>
      </c>
    </row>
    <row r="46" spans="1:10" ht="37.5" customHeight="1">
      <c r="A46" s="7" t="s">
        <v>73</v>
      </c>
      <c r="B46" s="40" t="s">
        <v>9</v>
      </c>
      <c r="C46" s="35" t="s">
        <v>43</v>
      </c>
      <c r="D46" s="40">
        <v>25</v>
      </c>
      <c r="E46" s="68">
        <v>25</v>
      </c>
      <c r="F46" s="68">
        <v>25</v>
      </c>
      <c r="G46" s="68">
        <v>25</v>
      </c>
      <c r="H46" s="68">
        <v>25</v>
      </c>
      <c r="I46" s="64" t="s">
        <v>33</v>
      </c>
      <c r="J46" s="30" t="s">
        <v>58</v>
      </c>
    </row>
    <row r="47" spans="1:10" ht="38.25">
      <c r="A47" s="7" t="s">
        <v>16</v>
      </c>
      <c r="B47" s="41" t="s">
        <v>10</v>
      </c>
      <c r="C47" s="35" t="s">
        <v>43</v>
      </c>
      <c r="D47" s="40">
        <v>60</v>
      </c>
      <c r="E47" s="68">
        <v>60</v>
      </c>
      <c r="F47" s="68">
        <v>60</v>
      </c>
      <c r="G47" s="68">
        <f>F47*1.058</f>
        <v>63.480000000000004</v>
      </c>
      <c r="H47" s="68">
        <f>G47*1.055</f>
        <v>66.9714</v>
      </c>
      <c r="I47" s="64" t="s">
        <v>33</v>
      </c>
      <c r="J47" s="28" t="s">
        <v>29</v>
      </c>
    </row>
    <row r="48" spans="1:10" ht="38.25">
      <c r="A48" s="7" t="s">
        <v>20</v>
      </c>
      <c r="B48" s="38" t="s">
        <v>65</v>
      </c>
      <c r="C48" s="35" t="s">
        <v>43</v>
      </c>
      <c r="D48" s="40">
        <v>350</v>
      </c>
      <c r="E48" s="68">
        <v>326.1</v>
      </c>
      <c r="F48" s="68">
        <v>150</v>
      </c>
      <c r="G48" s="68">
        <f>F48*1.058</f>
        <v>158.70000000000002</v>
      </c>
      <c r="H48" s="68">
        <f>G48*1.055</f>
        <v>167.4285</v>
      </c>
      <c r="I48" s="64" t="s">
        <v>33</v>
      </c>
      <c r="J48" s="28" t="s">
        <v>138</v>
      </c>
    </row>
    <row r="49" spans="1:10" ht="65.25" customHeight="1">
      <c r="A49" s="7" t="s">
        <v>129</v>
      </c>
      <c r="B49" s="41" t="s">
        <v>11</v>
      </c>
      <c r="C49" s="35" t="s">
        <v>43</v>
      </c>
      <c r="D49" s="40">
        <v>320</v>
      </c>
      <c r="E49" s="68">
        <v>320</v>
      </c>
      <c r="F49" s="68">
        <v>280</v>
      </c>
      <c r="G49" s="68">
        <f>F49*1.058</f>
        <v>296.24</v>
      </c>
      <c r="H49" s="68">
        <f>G49*1.055</f>
        <v>312.53319999999997</v>
      </c>
      <c r="I49" s="64" t="s">
        <v>33</v>
      </c>
      <c r="J49" s="30" t="s">
        <v>59</v>
      </c>
    </row>
    <row r="50" spans="1:10" ht="39.75" customHeight="1">
      <c r="A50" s="58" t="s">
        <v>130</v>
      </c>
      <c r="B50" s="42" t="s">
        <v>47</v>
      </c>
      <c r="C50" s="35" t="s">
        <v>43</v>
      </c>
      <c r="D50" s="40">
        <v>60</v>
      </c>
      <c r="E50" s="68">
        <v>60</v>
      </c>
      <c r="F50" s="68">
        <v>72</v>
      </c>
      <c r="G50" s="68">
        <v>72</v>
      </c>
      <c r="H50" s="68">
        <v>72</v>
      </c>
      <c r="I50" s="64" t="s">
        <v>33</v>
      </c>
      <c r="J50" s="30" t="s">
        <v>60</v>
      </c>
    </row>
    <row r="51" spans="1:10" ht="25.5" customHeight="1">
      <c r="A51" s="7" t="s">
        <v>74</v>
      </c>
      <c r="B51" s="18" t="s">
        <v>13</v>
      </c>
      <c r="C51" s="35" t="s">
        <v>43</v>
      </c>
      <c r="D51" s="24">
        <f>D53</f>
        <v>1500</v>
      </c>
      <c r="E51" s="24">
        <f>E53</f>
        <v>1326.4</v>
      </c>
      <c r="F51" s="24">
        <f>F53</f>
        <v>102.7</v>
      </c>
      <c r="G51" s="24">
        <f>G53</f>
        <v>108.65660000000001</v>
      </c>
      <c r="H51" s="24">
        <f>H53</f>
        <v>114.63271300000001</v>
      </c>
      <c r="I51" s="64"/>
      <c r="J51" s="29"/>
    </row>
    <row r="52" spans="1:10" ht="13.5" customHeight="1">
      <c r="A52" s="7"/>
      <c r="B52" s="20" t="s">
        <v>0</v>
      </c>
      <c r="C52" s="36"/>
      <c r="D52" s="40"/>
      <c r="E52" s="68"/>
      <c r="F52" s="68"/>
      <c r="G52" s="68"/>
      <c r="H52" s="68"/>
      <c r="I52" s="64"/>
      <c r="J52" s="29"/>
    </row>
    <row r="53" spans="1:10" ht="50.25" customHeight="1">
      <c r="A53" s="7" t="s">
        <v>75</v>
      </c>
      <c r="B53" s="30" t="s">
        <v>48</v>
      </c>
      <c r="C53" s="35" t="s">
        <v>43</v>
      </c>
      <c r="D53" s="40">
        <v>1500</v>
      </c>
      <c r="E53" s="68">
        <v>1326.4</v>
      </c>
      <c r="F53" s="68">
        <v>102.7</v>
      </c>
      <c r="G53" s="68">
        <f>F53*1.058</f>
        <v>108.65660000000001</v>
      </c>
      <c r="H53" s="68">
        <f>G53*1.055</f>
        <v>114.63271300000001</v>
      </c>
      <c r="I53" s="64" t="s">
        <v>33</v>
      </c>
      <c r="J53" s="28" t="s">
        <v>141</v>
      </c>
    </row>
    <row r="54" spans="1:10" ht="15" customHeight="1">
      <c r="A54" s="7" t="s">
        <v>76</v>
      </c>
      <c r="B54" s="44" t="s">
        <v>67</v>
      </c>
      <c r="C54" s="35" t="s">
        <v>43</v>
      </c>
      <c r="D54" s="69">
        <f>D56+D57+D58</f>
        <v>780</v>
      </c>
      <c r="E54" s="69">
        <f>E56+E57+E58</f>
        <v>658.4</v>
      </c>
      <c r="F54" s="69">
        <f>F56+F57+F58</f>
        <v>864.6</v>
      </c>
      <c r="G54" s="69">
        <f>G56+G57+G58</f>
        <v>928.1468000000001</v>
      </c>
      <c r="H54" s="69">
        <f>H56+H57+H58</f>
        <v>966.819874</v>
      </c>
      <c r="I54" s="29"/>
      <c r="J54" s="28"/>
    </row>
    <row r="55" spans="1:10" ht="15" customHeight="1">
      <c r="A55" s="7"/>
      <c r="B55" s="20" t="s">
        <v>0</v>
      </c>
      <c r="C55" s="35"/>
      <c r="D55" s="40"/>
      <c r="E55" s="68"/>
      <c r="F55" s="68"/>
      <c r="G55" s="68"/>
      <c r="H55" s="68"/>
      <c r="I55" s="29"/>
      <c r="J55" s="28"/>
    </row>
    <row r="56" spans="1:10" ht="115.5" customHeight="1">
      <c r="A56" s="7" t="s">
        <v>77</v>
      </c>
      <c r="B56" s="59" t="s">
        <v>131</v>
      </c>
      <c r="C56" s="35" t="s">
        <v>43</v>
      </c>
      <c r="D56" s="40">
        <v>330</v>
      </c>
      <c r="E56" s="68">
        <v>330</v>
      </c>
      <c r="F56" s="68">
        <v>200</v>
      </c>
      <c r="G56" s="68">
        <v>200</v>
      </c>
      <c r="H56" s="68">
        <v>200</v>
      </c>
      <c r="I56" s="64" t="s">
        <v>33</v>
      </c>
      <c r="J56" s="28" t="s">
        <v>108</v>
      </c>
    </row>
    <row r="57" spans="1:10" ht="26.25" customHeight="1">
      <c r="A57" s="7" t="s">
        <v>78</v>
      </c>
      <c r="B57" s="30" t="s">
        <v>66</v>
      </c>
      <c r="C57" s="35" t="s">
        <v>43</v>
      </c>
      <c r="D57" s="40">
        <v>400</v>
      </c>
      <c r="E57" s="68">
        <v>278.4</v>
      </c>
      <c r="F57" s="68">
        <v>664.6</v>
      </c>
      <c r="G57" s="68">
        <f>F57*1.058</f>
        <v>703.1468000000001</v>
      </c>
      <c r="H57" s="68">
        <f>G57*1.055</f>
        <v>741.819874</v>
      </c>
      <c r="I57" s="64" t="s">
        <v>33</v>
      </c>
      <c r="J57" s="28" t="s">
        <v>151</v>
      </c>
    </row>
    <row r="58" spans="1:10" ht="38.25" customHeight="1">
      <c r="A58" s="7" t="s">
        <v>142</v>
      </c>
      <c r="B58" s="45" t="s">
        <v>68</v>
      </c>
      <c r="C58" s="35" t="s">
        <v>43</v>
      </c>
      <c r="D58" s="40">
        <v>50</v>
      </c>
      <c r="E58" s="68">
        <v>50</v>
      </c>
      <c r="F58" s="68">
        <v>0</v>
      </c>
      <c r="G58" s="68">
        <v>25</v>
      </c>
      <c r="H58" s="68">
        <v>25</v>
      </c>
      <c r="I58" s="64" t="s">
        <v>33</v>
      </c>
      <c r="J58" s="28" t="s">
        <v>150</v>
      </c>
    </row>
    <row r="59" spans="1:10" ht="25.5">
      <c r="A59" s="7" t="s">
        <v>79</v>
      </c>
      <c r="B59" s="18" t="s">
        <v>15</v>
      </c>
      <c r="C59" s="35" t="s">
        <v>43</v>
      </c>
      <c r="D59" s="24">
        <f>SUM(D61:D64)</f>
        <v>15750.000000000002</v>
      </c>
      <c r="E59" s="24">
        <f>SUM(E61:E64)</f>
        <v>13091.8</v>
      </c>
      <c r="F59" s="24">
        <f>SUM(F61:F64)</f>
        <v>12681.800000000001</v>
      </c>
      <c r="G59" s="24">
        <f>SUM(G61:G64)</f>
        <v>13417.344400000002</v>
      </c>
      <c r="H59" s="24">
        <f>SUM(H61:H64)</f>
        <v>14155.298342</v>
      </c>
      <c r="I59" s="64"/>
      <c r="J59" s="29"/>
    </row>
    <row r="60" spans="1:10" ht="12.75">
      <c r="A60" s="7"/>
      <c r="B60" s="20" t="s">
        <v>0</v>
      </c>
      <c r="C60" s="36"/>
      <c r="D60" s="40"/>
      <c r="E60" s="68"/>
      <c r="F60" s="68"/>
      <c r="G60" s="68"/>
      <c r="H60" s="68"/>
      <c r="I60" s="64"/>
      <c r="J60" s="29"/>
    </row>
    <row r="61" spans="1:10" ht="128.25" customHeight="1">
      <c r="A61" s="7" t="s">
        <v>80</v>
      </c>
      <c r="B61" s="43" t="s">
        <v>69</v>
      </c>
      <c r="C61" s="35" t="s">
        <v>43</v>
      </c>
      <c r="D61" s="40">
        <v>8929</v>
      </c>
      <c r="E61" s="68">
        <v>8406.8</v>
      </c>
      <c r="F61" s="68">
        <f>920.6+91.5</f>
        <v>1012.1</v>
      </c>
      <c r="G61" s="68">
        <f>F61*1.058</f>
        <v>1070.8018000000002</v>
      </c>
      <c r="H61" s="68">
        <f>G61*1.055</f>
        <v>1129.695899</v>
      </c>
      <c r="I61" s="64" t="s">
        <v>33</v>
      </c>
      <c r="J61" s="43" t="s">
        <v>102</v>
      </c>
    </row>
    <row r="62" spans="1:10" ht="65.25" customHeight="1">
      <c r="A62" s="7" t="s">
        <v>81</v>
      </c>
      <c r="B62" s="43" t="s">
        <v>103</v>
      </c>
      <c r="C62" s="35" t="s">
        <v>43</v>
      </c>
      <c r="D62" s="40">
        <v>713.6</v>
      </c>
      <c r="E62" s="68">
        <v>48</v>
      </c>
      <c r="F62" s="68">
        <v>747.6</v>
      </c>
      <c r="G62" s="68">
        <f>F62*1.058</f>
        <v>790.9608000000001</v>
      </c>
      <c r="H62" s="68">
        <f>G62*1.055</f>
        <v>834.463644</v>
      </c>
      <c r="I62" s="64" t="s">
        <v>33</v>
      </c>
      <c r="J62" s="28" t="s">
        <v>104</v>
      </c>
    </row>
    <row r="63" spans="1:10" ht="80.25" customHeight="1">
      <c r="A63" s="7" t="s">
        <v>82</v>
      </c>
      <c r="B63" s="43" t="s">
        <v>70</v>
      </c>
      <c r="C63" s="35" t="s">
        <v>43</v>
      </c>
      <c r="D63" s="40">
        <v>3824.3</v>
      </c>
      <c r="E63" s="68">
        <v>2883.1</v>
      </c>
      <c r="F63" s="68">
        <v>10557.7</v>
      </c>
      <c r="G63" s="68">
        <f>F63*1.058</f>
        <v>11170.046600000001</v>
      </c>
      <c r="H63" s="68">
        <f>G63*1.055</f>
        <v>11784.399163</v>
      </c>
      <c r="I63" s="64" t="s">
        <v>33</v>
      </c>
      <c r="J63" s="30" t="s">
        <v>105</v>
      </c>
    </row>
    <row r="64" spans="1:10" ht="38.25" customHeight="1">
      <c r="A64" s="7" t="s">
        <v>83</v>
      </c>
      <c r="B64" s="43" t="s">
        <v>106</v>
      </c>
      <c r="C64" s="35" t="s">
        <v>43</v>
      </c>
      <c r="D64" s="40">
        <v>2283.1</v>
      </c>
      <c r="E64" s="68">
        <v>1753.9</v>
      </c>
      <c r="F64" s="68">
        <v>364.4</v>
      </c>
      <c r="G64" s="68">
        <f>F64*1.058</f>
        <v>385.5352</v>
      </c>
      <c r="H64" s="68">
        <f>G64*1.055</f>
        <v>406.73963599999996</v>
      </c>
      <c r="I64" s="64" t="s">
        <v>33</v>
      </c>
      <c r="J64" s="30" t="s">
        <v>107</v>
      </c>
    </row>
    <row r="65" spans="1:10" ht="15.75" customHeight="1">
      <c r="A65" s="7" t="s">
        <v>84</v>
      </c>
      <c r="B65" s="46" t="s">
        <v>72</v>
      </c>
      <c r="C65" s="35" t="s">
        <v>43</v>
      </c>
      <c r="D65" s="24">
        <f>D67</f>
        <v>100</v>
      </c>
      <c r="E65" s="24">
        <f>E67</f>
        <v>20</v>
      </c>
      <c r="F65" s="24">
        <f>F67</f>
        <v>21.3</v>
      </c>
      <c r="G65" s="24">
        <f>G67</f>
        <v>30</v>
      </c>
      <c r="H65" s="24">
        <f>H67</f>
        <v>50</v>
      </c>
      <c r="I65" s="64"/>
      <c r="J65" s="29"/>
    </row>
    <row r="66" spans="1:10" ht="15.75" customHeight="1">
      <c r="A66" s="7"/>
      <c r="B66" s="20" t="s">
        <v>0</v>
      </c>
      <c r="C66" s="35"/>
      <c r="D66" s="40"/>
      <c r="E66" s="68"/>
      <c r="F66" s="68"/>
      <c r="G66" s="68"/>
      <c r="H66" s="68"/>
      <c r="I66" s="64"/>
      <c r="J66" s="29"/>
    </row>
    <row r="67" spans="1:10" ht="15" customHeight="1">
      <c r="A67" s="7" t="s">
        <v>85</v>
      </c>
      <c r="B67" s="47" t="s">
        <v>71</v>
      </c>
      <c r="C67" s="35" t="s">
        <v>43</v>
      </c>
      <c r="D67" s="40">
        <v>100</v>
      </c>
      <c r="E67" s="68">
        <v>20</v>
      </c>
      <c r="F67" s="68">
        <v>21.3</v>
      </c>
      <c r="G67" s="68">
        <v>30</v>
      </c>
      <c r="H67" s="68">
        <v>50</v>
      </c>
      <c r="I67" s="64" t="s">
        <v>33</v>
      </c>
      <c r="J67" s="28" t="s">
        <v>132</v>
      </c>
    </row>
    <row r="68" spans="1:10" ht="25.5">
      <c r="A68" s="7" t="s">
        <v>86</v>
      </c>
      <c r="B68" s="18" t="s">
        <v>17</v>
      </c>
      <c r="C68" s="35" t="s">
        <v>43</v>
      </c>
      <c r="D68" s="24">
        <f>D71+D72+D73+D70</f>
        <v>3650</v>
      </c>
      <c r="E68" s="24">
        <f>E71+E72+E73+E70</f>
        <v>2769.3</v>
      </c>
      <c r="F68" s="24">
        <f>F71+F72+F73+F70</f>
        <v>1967.9</v>
      </c>
      <c r="G68" s="24">
        <f>G71+G72+G73+G70</f>
        <v>2082.0382</v>
      </c>
      <c r="H68" s="24">
        <f>H71+H72+H73+H70</f>
        <v>2196.5503009999998</v>
      </c>
      <c r="I68" s="64"/>
      <c r="J68" s="29"/>
    </row>
    <row r="69" spans="1:10" ht="12.75">
      <c r="A69" s="7"/>
      <c r="B69" s="20" t="s">
        <v>0</v>
      </c>
      <c r="C69" s="35"/>
      <c r="D69" s="24"/>
      <c r="E69" s="24"/>
      <c r="F69" s="24"/>
      <c r="G69" s="24"/>
      <c r="H69" s="24"/>
      <c r="I69" s="64"/>
      <c r="J69" s="29"/>
    </row>
    <row r="70" spans="1:10" ht="114.75">
      <c r="A70" s="7" t="s">
        <v>87</v>
      </c>
      <c r="B70" s="62" t="s">
        <v>148</v>
      </c>
      <c r="C70" s="35" t="s">
        <v>43</v>
      </c>
      <c r="D70" s="68">
        <v>300</v>
      </c>
      <c r="E70" s="68">
        <v>300</v>
      </c>
      <c r="F70" s="68">
        <v>200</v>
      </c>
      <c r="G70" s="68">
        <f>F70*1.058</f>
        <v>211.60000000000002</v>
      </c>
      <c r="H70" s="68">
        <f>G70*1.055</f>
        <v>223.238</v>
      </c>
      <c r="I70" s="64" t="s">
        <v>33</v>
      </c>
      <c r="J70" s="28" t="s">
        <v>149</v>
      </c>
    </row>
    <row r="71" spans="1:10" ht="38.25">
      <c r="A71" s="7" t="s">
        <v>88</v>
      </c>
      <c r="B71" s="43" t="s">
        <v>18</v>
      </c>
      <c r="C71" s="35" t="s">
        <v>43</v>
      </c>
      <c r="D71" s="40">
        <v>750</v>
      </c>
      <c r="E71" s="68">
        <v>680</v>
      </c>
      <c r="F71" s="68">
        <v>210.7</v>
      </c>
      <c r="G71" s="68">
        <f>F71*1.058</f>
        <v>222.9206</v>
      </c>
      <c r="H71" s="68">
        <f>G71*1.055</f>
        <v>235.181233</v>
      </c>
      <c r="I71" s="64" t="s">
        <v>33</v>
      </c>
      <c r="J71" s="28" t="s">
        <v>61</v>
      </c>
    </row>
    <row r="72" spans="1:10" ht="38.25">
      <c r="A72" s="7" t="s">
        <v>89</v>
      </c>
      <c r="B72" s="43" t="s">
        <v>19</v>
      </c>
      <c r="C72" s="35" t="s">
        <v>43</v>
      </c>
      <c r="D72" s="40">
        <v>1600</v>
      </c>
      <c r="E72" s="68">
        <v>1138</v>
      </c>
      <c r="F72" s="68">
        <v>778.2</v>
      </c>
      <c r="G72" s="68">
        <f>F72*1.058</f>
        <v>823.3356000000001</v>
      </c>
      <c r="H72" s="68">
        <f>G72*1.055</f>
        <v>868.6190580000001</v>
      </c>
      <c r="I72" s="64" t="s">
        <v>33</v>
      </c>
      <c r="J72" s="28" t="s">
        <v>30</v>
      </c>
    </row>
    <row r="73" spans="1:10" ht="102">
      <c r="A73" s="7" t="s">
        <v>162</v>
      </c>
      <c r="B73" s="43" t="s">
        <v>163</v>
      </c>
      <c r="C73" s="35" t="s">
        <v>43</v>
      </c>
      <c r="D73" s="40">
        <v>1000</v>
      </c>
      <c r="E73" s="68">
        <v>651.3</v>
      </c>
      <c r="F73" s="68">
        <f>210+276.2+292.8</f>
        <v>779</v>
      </c>
      <c r="G73" s="68">
        <f>F73*1.058</f>
        <v>824.182</v>
      </c>
      <c r="H73" s="68">
        <f>G73*1.055</f>
        <v>869.5120099999999</v>
      </c>
      <c r="I73" s="64" t="s">
        <v>33</v>
      </c>
      <c r="J73" s="43" t="s">
        <v>161</v>
      </c>
    </row>
    <row r="74" spans="1:10" ht="26.25" customHeight="1">
      <c r="A74" s="7" t="s">
        <v>90</v>
      </c>
      <c r="B74" s="24" t="s">
        <v>21</v>
      </c>
      <c r="C74" s="35" t="s">
        <v>43</v>
      </c>
      <c r="D74" s="69">
        <f>D76+D77</f>
        <v>3010</v>
      </c>
      <c r="E74" s="69">
        <f>E76+E77</f>
        <v>2146</v>
      </c>
      <c r="F74" s="69">
        <f>F76+F77</f>
        <v>1353.6</v>
      </c>
      <c r="G74" s="69">
        <f>G76+G77</f>
        <v>1432.1088</v>
      </c>
      <c r="H74" s="69">
        <f>H76+H77</f>
        <v>1510.8747839999996</v>
      </c>
      <c r="I74" s="64"/>
      <c r="J74" s="29"/>
    </row>
    <row r="75" spans="1:10" ht="14.25" customHeight="1">
      <c r="A75" s="7"/>
      <c r="B75" s="20" t="s">
        <v>0</v>
      </c>
      <c r="C75" s="35"/>
      <c r="D75" s="69"/>
      <c r="E75" s="69"/>
      <c r="F75" s="69"/>
      <c r="G75" s="69"/>
      <c r="H75" s="69"/>
      <c r="I75" s="64"/>
      <c r="J75" s="29"/>
    </row>
    <row r="76" spans="1:10" ht="36" customHeight="1">
      <c r="A76" s="7" t="s">
        <v>91</v>
      </c>
      <c r="B76" s="43" t="s">
        <v>22</v>
      </c>
      <c r="C76" s="35" t="s">
        <v>43</v>
      </c>
      <c r="D76" s="68">
        <v>2400</v>
      </c>
      <c r="E76" s="68">
        <v>1566.4</v>
      </c>
      <c r="F76" s="68">
        <v>1248.8</v>
      </c>
      <c r="G76" s="68">
        <f>F76*1.058</f>
        <v>1321.2304</v>
      </c>
      <c r="H76" s="68">
        <f>G76*1.055</f>
        <v>1393.8980719999997</v>
      </c>
      <c r="I76" s="64" t="s">
        <v>33</v>
      </c>
      <c r="J76" s="30" t="s">
        <v>31</v>
      </c>
    </row>
    <row r="77" spans="1:10" ht="27" customHeight="1">
      <c r="A77" s="7" t="s">
        <v>92</v>
      </c>
      <c r="B77" s="43" t="s">
        <v>49</v>
      </c>
      <c r="C77" s="35" t="s">
        <v>43</v>
      </c>
      <c r="D77" s="68">
        <v>610</v>
      </c>
      <c r="E77" s="68">
        <v>579.6</v>
      </c>
      <c r="F77" s="68">
        <v>104.8</v>
      </c>
      <c r="G77" s="68">
        <f>F77*1.058</f>
        <v>110.8784</v>
      </c>
      <c r="H77" s="68">
        <f>G77*1.055</f>
        <v>116.97671199999999</v>
      </c>
      <c r="I77" s="64" t="s">
        <v>33</v>
      </c>
      <c r="J77" s="30" t="s">
        <v>62</v>
      </c>
    </row>
    <row r="78" spans="1:10" ht="25.5">
      <c r="A78" s="7" t="s">
        <v>93</v>
      </c>
      <c r="B78" s="24" t="s">
        <v>24</v>
      </c>
      <c r="C78" s="35" t="s">
        <v>43</v>
      </c>
      <c r="D78" s="69">
        <f>D80+D81+D82+D83+D84</f>
        <v>5683.2</v>
      </c>
      <c r="E78" s="69">
        <f>E80+E81+E82+E83+E84</f>
        <v>5603.1</v>
      </c>
      <c r="F78" s="69">
        <f>F80+F81+F82+F83+F84</f>
        <v>6317.600000000001</v>
      </c>
      <c r="G78" s="69">
        <f>G80+G81+G82+G83+G84</f>
        <v>7014.147400000001</v>
      </c>
      <c r="H78" s="69">
        <f>H80+H81+H82+H83+H84</f>
        <v>7437.964395600001</v>
      </c>
      <c r="I78" s="64"/>
      <c r="J78" s="29"/>
    </row>
    <row r="79" spans="1:10" ht="12.75">
      <c r="A79" s="7"/>
      <c r="B79" s="20" t="s">
        <v>0</v>
      </c>
      <c r="C79" s="35"/>
      <c r="D79" s="69"/>
      <c r="E79" s="69"/>
      <c r="F79" s="69"/>
      <c r="G79" s="69"/>
      <c r="H79" s="69"/>
      <c r="I79" s="64"/>
      <c r="J79" s="29"/>
    </row>
    <row r="80" spans="1:10" ht="37.5" customHeight="1">
      <c r="A80" s="7" t="s">
        <v>94</v>
      </c>
      <c r="B80" s="30" t="s">
        <v>134</v>
      </c>
      <c r="C80" s="35" t="s">
        <v>43</v>
      </c>
      <c r="D80" s="68">
        <v>676.5</v>
      </c>
      <c r="E80" s="68">
        <v>677</v>
      </c>
      <c r="F80" s="68">
        <v>720.4</v>
      </c>
      <c r="G80" s="68">
        <f>F80*1.058</f>
        <v>762.1832</v>
      </c>
      <c r="H80" s="68">
        <f>G80*1.058</f>
        <v>806.3898256000001</v>
      </c>
      <c r="I80" s="64" t="s">
        <v>33</v>
      </c>
      <c r="J80" s="29" t="s">
        <v>135</v>
      </c>
    </row>
    <row r="81" spans="1:10" ht="38.25">
      <c r="A81" s="7" t="s">
        <v>109</v>
      </c>
      <c r="B81" s="40" t="s">
        <v>101</v>
      </c>
      <c r="C81" s="35" t="s">
        <v>43</v>
      </c>
      <c r="D81" s="68">
        <v>1273.6</v>
      </c>
      <c r="E81" s="68">
        <v>1274</v>
      </c>
      <c r="F81" s="68">
        <v>1355.4</v>
      </c>
      <c r="G81" s="68">
        <v>1443.2</v>
      </c>
      <c r="H81" s="68">
        <v>1530.9</v>
      </c>
      <c r="I81" s="35" t="s">
        <v>64</v>
      </c>
      <c r="J81" s="28" t="s">
        <v>35</v>
      </c>
    </row>
    <row r="82" spans="1:10" ht="51">
      <c r="A82" s="7" t="s">
        <v>110</v>
      </c>
      <c r="B82" s="43" t="s">
        <v>25</v>
      </c>
      <c r="C82" s="35" t="s">
        <v>43</v>
      </c>
      <c r="D82" s="68">
        <v>2752.8</v>
      </c>
      <c r="E82" s="68">
        <v>2752.5</v>
      </c>
      <c r="F82" s="68">
        <v>2911.9</v>
      </c>
      <c r="G82" s="68">
        <f>F82*1.058</f>
        <v>3080.7902000000004</v>
      </c>
      <c r="H82" s="68">
        <v>3250.6</v>
      </c>
      <c r="I82" s="35" t="s">
        <v>64</v>
      </c>
      <c r="J82" s="28" t="s">
        <v>35</v>
      </c>
    </row>
    <row r="83" spans="1:10" ht="36.75" customHeight="1">
      <c r="A83" s="7" t="s">
        <v>111</v>
      </c>
      <c r="B83" s="43" t="s">
        <v>50</v>
      </c>
      <c r="C83" s="35" t="s">
        <v>43</v>
      </c>
      <c r="D83" s="68">
        <v>680.3</v>
      </c>
      <c r="E83" s="68">
        <v>680</v>
      </c>
      <c r="F83" s="68">
        <v>724.6</v>
      </c>
      <c r="G83" s="68">
        <v>771.6</v>
      </c>
      <c r="H83" s="68">
        <v>841.1</v>
      </c>
      <c r="I83" s="35" t="s">
        <v>64</v>
      </c>
      <c r="J83" s="28" t="s">
        <v>35</v>
      </c>
    </row>
    <row r="84" spans="1:10" ht="52.5" customHeight="1">
      <c r="A84" s="7" t="s">
        <v>133</v>
      </c>
      <c r="B84" s="43" t="s">
        <v>112</v>
      </c>
      <c r="C84" s="35" t="s">
        <v>43</v>
      </c>
      <c r="D84" s="68">
        <v>300</v>
      </c>
      <c r="E84" s="68">
        <v>219.6</v>
      </c>
      <c r="F84" s="68">
        <f>652.9-47.6</f>
        <v>605.3</v>
      </c>
      <c r="G84" s="68">
        <f>F84*1.58</f>
        <v>956.374</v>
      </c>
      <c r="H84" s="68">
        <f>G84*1.055</f>
        <v>1008.97457</v>
      </c>
      <c r="I84" s="64" t="s">
        <v>33</v>
      </c>
      <c r="J84" s="28" t="s">
        <v>113</v>
      </c>
    </row>
    <row r="85" spans="1:10" ht="16.5" customHeight="1">
      <c r="A85" s="7" t="s">
        <v>95</v>
      </c>
      <c r="B85" s="50" t="s">
        <v>114</v>
      </c>
      <c r="C85" s="35" t="s">
        <v>43</v>
      </c>
      <c r="D85" s="69">
        <f>D87</f>
        <v>1250</v>
      </c>
      <c r="E85" s="69">
        <f>E87</f>
        <v>1006.9</v>
      </c>
      <c r="F85" s="69">
        <f>F87</f>
        <v>520.2</v>
      </c>
      <c r="G85" s="69">
        <f>G87</f>
        <v>550.3716000000001</v>
      </c>
      <c r="H85" s="69">
        <f>H87</f>
        <v>580.6420380000001</v>
      </c>
      <c r="I85" s="64"/>
      <c r="J85" s="29"/>
    </row>
    <row r="86" spans="1:10" ht="15" customHeight="1">
      <c r="A86" s="7"/>
      <c r="B86" s="20" t="s">
        <v>0</v>
      </c>
      <c r="C86" s="35"/>
      <c r="D86" s="69"/>
      <c r="E86" s="69"/>
      <c r="F86" s="69"/>
      <c r="G86" s="69"/>
      <c r="H86" s="69"/>
      <c r="I86" s="64"/>
      <c r="J86" s="29"/>
    </row>
    <row r="87" spans="1:10" ht="40.5" customHeight="1">
      <c r="A87" s="7" t="s">
        <v>96</v>
      </c>
      <c r="B87" s="43" t="s">
        <v>23</v>
      </c>
      <c r="C87" s="35" t="s">
        <v>43</v>
      </c>
      <c r="D87" s="68">
        <v>1250</v>
      </c>
      <c r="E87" s="68">
        <v>1006.9</v>
      </c>
      <c r="F87" s="68">
        <v>520.2</v>
      </c>
      <c r="G87" s="68">
        <f>F87*1.058</f>
        <v>550.3716000000001</v>
      </c>
      <c r="H87" s="68">
        <f>G87*1.055</f>
        <v>580.6420380000001</v>
      </c>
      <c r="I87" s="64" t="s">
        <v>33</v>
      </c>
      <c r="J87" s="30" t="s">
        <v>34</v>
      </c>
    </row>
    <row r="88" spans="1:10" ht="15.75" customHeight="1">
      <c r="A88" s="7" t="s">
        <v>97</v>
      </c>
      <c r="B88" s="51" t="s">
        <v>115</v>
      </c>
      <c r="C88" s="35"/>
      <c r="D88" s="69">
        <f>D90</f>
        <v>1100</v>
      </c>
      <c r="E88" s="69">
        <f>E90</f>
        <v>1025.5</v>
      </c>
      <c r="F88" s="69">
        <f>F90</f>
        <v>1264</v>
      </c>
      <c r="G88" s="69">
        <f>G90</f>
        <v>1337.3120000000001</v>
      </c>
      <c r="H88" s="69">
        <f>H90</f>
        <v>1410.86416</v>
      </c>
      <c r="I88" s="64"/>
      <c r="J88" s="30"/>
    </row>
    <row r="89" spans="1:10" ht="15.75" customHeight="1">
      <c r="A89" s="7"/>
      <c r="B89" s="20" t="s">
        <v>0</v>
      </c>
      <c r="C89" s="35"/>
      <c r="D89" s="68"/>
      <c r="E89" s="68"/>
      <c r="F89" s="68"/>
      <c r="G89" s="68"/>
      <c r="H89" s="68"/>
      <c r="I89" s="64"/>
      <c r="J89" s="30"/>
    </row>
    <row r="90" spans="1:10" ht="42" customHeight="1">
      <c r="A90" s="7" t="s">
        <v>98</v>
      </c>
      <c r="B90" s="30" t="s">
        <v>116</v>
      </c>
      <c r="C90" s="35" t="s">
        <v>43</v>
      </c>
      <c r="D90" s="68">
        <v>1100</v>
      </c>
      <c r="E90" s="68">
        <v>1025.5</v>
      </c>
      <c r="F90" s="68">
        <f>1483-219</f>
        <v>1264</v>
      </c>
      <c r="G90" s="68">
        <f>F90*1.058</f>
        <v>1337.3120000000001</v>
      </c>
      <c r="H90" s="68">
        <f>G90*1.055</f>
        <v>1410.86416</v>
      </c>
      <c r="I90" s="64" t="s">
        <v>33</v>
      </c>
      <c r="J90" s="28" t="s">
        <v>63</v>
      </c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 t="s">
        <v>160</v>
      </c>
      <c r="C92" s="1"/>
      <c r="D92" s="1">
        <f>D28-D40</f>
        <v>-2600</v>
      </c>
      <c r="E92" s="1">
        <f>E28-E40</f>
        <v>-2600</v>
      </c>
      <c r="F92" s="1">
        <f>F28-F40</f>
        <v>921.3000000000029</v>
      </c>
      <c r="G92" s="1">
        <f>G28-G40</f>
        <v>474.75419999999576</v>
      </c>
      <c r="H92" s="1">
        <f>H28-H40</f>
        <v>828.3202923999925</v>
      </c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94" spans="2:10" ht="12.75">
      <c r="B94" s="1"/>
      <c r="C94" s="1"/>
      <c r="D94" s="1"/>
      <c r="E94" s="1"/>
      <c r="F94" s="1"/>
      <c r="G94" s="1"/>
      <c r="H94" s="1"/>
      <c r="I94" s="1"/>
      <c r="J94" s="1"/>
    </row>
    <row r="95" spans="2:10" ht="12.75">
      <c r="B95" s="1"/>
      <c r="C95" s="1"/>
      <c r="D95" s="1"/>
      <c r="E95" s="1"/>
      <c r="F95" s="1"/>
      <c r="G95" s="1"/>
      <c r="H95" s="1"/>
      <c r="I95" s="1"/>
      <c r="J95" s="1"/>
    </row>
    <row r="96" spans="2:10" ht="12.75">
      <c r="B96" s="1"/>
      <c r="C96" s="1"/>
      <c r="D96" s="1"/>
      <c r="E96" s="1"/>
      <c r="F96" s="1"/>
      <c r="G96" s="1"/>
      <c r="H96" s="1"/>
      <c r="I96" s="1"/>
      <c r="J96" s="1"/>
    </row>
    <row r="97" spans="2:10" ht="12.75">
      <c r="B97" s="1"/>
      <c r="C97" s="1"/>
      <c r="D97" s="1"/>
      <c r="E97" s="1"/>
      <c r="F97" s="1"/>
      <c r="G97" s="1"/>
      <c r="H97" s="1"/>
      <c r="I97" s="1"/>
      <c r="J97" s="1"/>
    </row>
    <row r="98" spans="2:10" ht="12.75">
      <c r="B98" s="63"/>
      <c r="C98" s="1"/>
      <c r="D98" s="1"/>
      <c r="E98" s="1"/>
      <c r="F98" s="1"/>
      <c r="G98" s="1"/>
      <c r="H98" s="1"/>
      <c r="I98" s="1"/>
      <c r="J98" s="1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  <row r="100" spans="2:10" ht="12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2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2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2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2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2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2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2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2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2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2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2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2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2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2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2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2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2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2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2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2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2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2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2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2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2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2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2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2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2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2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2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2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2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2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2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2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2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2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2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2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2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2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2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2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2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2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2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2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2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2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2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2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2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2.7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2.7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2.7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2.7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2.7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2.7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2.7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2.7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2.7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2.7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2.7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2.7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2.7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2.7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2.7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2.7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2.7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2.7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2.7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2.7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2.7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2.7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2.7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2.7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2.7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2.7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2.7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2.7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2.7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2.7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2.7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2.7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2.7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2.7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2.7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2.7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2.7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2.7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2.7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2.7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2.7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2.7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2.7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2.7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2.7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2.7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2.7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2.7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2.7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2.7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2.7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2.7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2.7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2.7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2.7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2.7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2.7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2.7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2.7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2.7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2.7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2.7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2.7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2.7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2.7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2.7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2.7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2.7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2.7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2.7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2.7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2.7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2.7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2.7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2.7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2.7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2.7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2.7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2.7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2.7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2.7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2.7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2.7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2.7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2.7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2.7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2.7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2.7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2.7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2.7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2.7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2.7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2.7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2.7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2.7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2.7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2.7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2.7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2.7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2.7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2.7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2.7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2.7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2.7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2.7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2.7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2.7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2.7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2.7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2.7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2.7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2.7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2.7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2.7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2.7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2.7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2.7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2.7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2.7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2.7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2.7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2.7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2.7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2.7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2.7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2.7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2.7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2.7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2.7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2.7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2.7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2.7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2.75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2.75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2.75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2.75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2.75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2.75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2.75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2.75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2.75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2.75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2.75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2.75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2.75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2.75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2.75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2.75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2.75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2.75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2.75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2.75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2.75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2.75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2.75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2.75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2.75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2.75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2.75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2.75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2.75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2.75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2.75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2.75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2.75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2.75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2.75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2.75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2.75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2.75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2.75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2.75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2.75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2.75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2.75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2.75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2.75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2.75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2.75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2.75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2.75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2.75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2.75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2.75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2.75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2.75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2.75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2.75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2.75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2.75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2.75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2.75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2.75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2.75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2.75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2.75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2.75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2.75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2.75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2.75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2.7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2.75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2.75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2.75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2.75">
      <c r="B504" s="1"/>
      <c r="C504" s="1"/>
      <c r="D504" s="1"/>
      <c r="E504" s="1"/>
      <c r="F504" s="1"/>
      <c r="G504" s="1"/>
      <c r="H504" s="1"/>
      <c r="I504" s="1"/>
      <c r="J504" s="1"/>
    </row>
  </sheetData>
  <sheetProtection/>
  <mergeCells count="22">
    <mergeCell ref="A28:B28"/>
    <mergeCell ref="A40:B40"/>
    <mergeCell ref="A15:A17"/>
    <mergeCell ref="F15:F16"/>
    <mergeCell ref="A26:J26"/>
    <mergeCell ref="G15:H15"/>
    <mergeCell ref="I15:I17"/>
    <mergeCell ref="C15:C17"/>
    <mergeCell ref="B15:B17"/>
    <mergeCell ref="A19:J19"/>
    <mergeCell ref="B11:J11"/>
    <mergeCell ref="J15:J17"/>
    <mergeCell ref="D15:E16"/>
    <mergeCell ref="B12:J12"/>
    <mergeCell ref="B13:J13"/>
    <mergeCell ref="B14:J14"/>
    <mergeCell ref="A2:J2"/>
    <mergeCell ref="A3:J3"/>
    <mergeCell ref="A4:J4"/>
    <mergeCell ref="A6:J6"/>
    <mergeCell ref="A7:J7"/>
    <mergeCell ref="A9:J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Репино MO</cp:lastModifiedBy>
  <cp:lastPrinted>2023-10-24T16:18:29Z</cp:lastPrinted>
  <dcterms:created xsi:type="dcterms:W3CDTF">1996-10-08T23:32:33Z</dcterms:created>
  <dcterms:modified xsi:type="dcterms:W3CDTF">2023-10-24T16:18:33Z</dcterms:modified>
  <cp:category/>
  <cp:version/>
  <cp:contentType/>
  <cp:contentStatus/>
</cp:coreProperties>
</file>