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07C686AC-076D-435A-ABC4-4909B3D0D11D}" xr6:coauthVersionLast="45" xr6:coauthVersionMax="45" xr10:uidLastSave="{00000000-0000-0000-0000-000000000000}"/>
  <bookViews>
    <workbookView xWindow="1848" yWindow="1848" windowWidth="17244" windowHeight="8712" tabRatio="500"/>
  </bookViews>
  <sheets>
    <sheet name="2023-2025 изменение 15.02.23" sheetId="6" r:id="rId1"/>
    <sheet name="2023-20252 2 чтение" sheetId="5" r:id="rId2"/>
    <sheet name="2023-2025" sheetId="1" r:id="rId3"/>
    <sheet name="Лист2" sheetId="3" r:id="rId4"/>
    <sheet name="Лист3" sheetId="4" r:id="rId5"/>
  </sheets>
  <definedNames>
    <definedName name="Excel_BuiltIn_Print_Area" localSheetId="2">'2023-2025'!$I$1:$R$214</definedName>
    <definedName name="Excel_BuiltIn_Print_Area" localSheetId="0">'2023-2025 изменение 15.02.23'!$I$1:$R$217</definedName>
    <definedName name="Excel_BuiltIn_Print_Area" localSheetId="1">'2023-20252 2 чтение'!$I$1:$R$217</definedName>
    <definedName name="_xlnm.Print_Area" localSheetId="2">'2023-2025'!$I$1:$T$216</definedName>
    <definedName name="_xlnm.Print_Area" localSheetId="0">'2023-2025 изменение 15.02.23'!$I$1:$T$219</definedName>
    <definedName name="_xlnm.Print_Area" localSheetId="1">'2023-20252 2 чтение'!$I$1:$T$219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37" i="6" l="1"/>
  <c r="V217" i="6"/>
  <c r="R155" i="6"/>
  <c r="R161" i="6"/>
  <c r="S155" i="6"/>
  <c r="T135" i="6"/>
  <c r="T116" i="6"/>
  <c r="S116" i="6"/>
  <c r="S115" i="6"/>
  <c r="S114" i="6"/>
  <c r="S110" i="6"/>
  <c r="R116" i="6"/>
  <c r="R115" i="6"/>
  <c r="R114" i="6"/>
  <c r="R110" i="6"/>
  <c r="R145" i="6"/>
  <c r="S195" i="6"/>
  <c r="S194" i="6"/>
  <c r="S193" i="6"/>
  <c r="S192" i="6"/>
  <c r="S191" i="6"/>
  <c r="T216" i="6"/>
  <c r="T215" i="6"/>
  <c r="T214" i="6"/>
  <c r="T213" i="6"/>
  <c r="T212" i="6"/>
  <c r="S216" i="6"/>
  <c r="S215" i="6"/>
  <c r="S214" i="6"/>
  <c r="S213" i="6"/>
  <c r="S212" i="6"/>
  <c r="T195" i="6"/>
  <c r="R72" i="6"/>
  <c r="S135" i="6"/>
  <c r="T178" i="6"/>
  <c r="S178" i="6"/>
  <c r="S177" i="6"/>
  <c r="S176" i="6"/>
  <c r="S175" i="6"/>
  <c r="T94" i="6"/>
  <c r="T72" i="6"/>
  <c r="S72" i="6"/>
  <c r="S71" i="6"/>
  <c r="S70" i="6"/>
  <c r="S94" i="6"/>
  <c r="T88" i="6"/>
  <c r="S88" i="6"/>
  <c r="T76" i="6"/>
  <c r="S76" i="6"/>
  <c r="T82" i="6"/>
  <c r="S82" i="6"/>
  <c r="S81" i="6"/>
  <c r="S80" i="6"/>
  <c r="T79" i="6"/>
  <c r="S79" i="6"/>
  <c r="V220" i="6"/>
  <c r="T220" i="6"/>
  <c r="U220" i="6"/>
  <c r="P230" i="6"/>
  <c r="P229" i="5"/>
  <c r="P230" i="5"/>
  <c r="R232" i="5"/>
  <c r="S232" i="5"/>
  <c r="T232" i="5"/>
  <c r="R71" i="6"/>
  <c r="R70" i="6"/>
  <c r="W217" i="6"/>
  <c r="U217" i="6"/>
  <c r="P231" i="6"/>
  <c r="U230" i="6"/>
  <c r="R216" i="6"/>
  <c r="R178" i="6"/>
  <c r="R181" i="6"/>
  <c r="R180" i="6"/>
  <c r="R179" i="6"/>
  <c r="R76" i="6"/>
  <c r="R79" i="6"/>
  <c r="R78" i="6"/>
  <c r="R77" i="6"/>
  <c r="R82" i="6"/>
  <c r="R88" i="6"/>
  <c r="R94" i="6"/>
  <c r="R195" i="6"/>
  <c r="R194" i="6"/>
  <c r="R193" i="6"/>
  <c r="R192" i="6"/>
  <c r="R191" i="6"/>
  <c r="R154" i="6"/>
  <c r="R153" i="6"/>
  <c r="S154" i="6"/>
  <c r="S153" i="6"/>
  <c r="S203" i="6"/>
  <c r="S202" i="6"/>
  <c r="R142" i="6"/>
  <c r="S199" i="6"/>
  <c r="S198" i="6"/>
  <c r="S197" i="6"/>
  <c r="R158" i="6"/>
  <c r="R204" i="6"/>
  <c r="R203" i="6"/>
  <c r="R202" i="6"/>
  <c r="R200" i="6"/>
  <c r="R199" i="6"/>
  <c r="R198" i="6"/>
  <c r="R197" i="6"/>
  <c r="R135" i="6"/>
  <c r="R134" i="6"/>
  <c r="R133" i="6"/>
  <c r="R215" i="6"/>
  <c r="R214" i="6"/>
  <c r="R213" i="6"/>
  <c r="R212" i="6"/>
  <c r="R210" i="6"/>
  <c r="R209" i="6"/>
  <c r="T207" i="6"/>
  <c r="T206" i="6"/>
  <c r="T205" i="6"/>
  <c r="T196" i="6"/>
  <c r="S207" i="6"/>
  <c r="S206" i="6"/>
  <c r="S205" i="6"/>
  <c r="R207" i="6"/>
  <c r="R206" i="6"/>
  <c r="R205" i="6"/>
  <c r="T203" i="6"/>
  <c r="T202" i="6"/>
  <c r="T201" i="6"/>
  <c r="T199" i="6"/>
  <c r="T198" i="6"/>
  <c r="T197" i="6"/>
  <c r="T194" i="6"/>
  <c r="T193" i="6"/>
  <c r="T192" i="6"/>
  <c r="T191" i="6"/>
  <c r="T180" i="6"/>
  <c r="T179" i="6"/>
  <c r="S180" i="6"/>
  <c r="S179" i="6"/>
  <c r="T177" i="6"/>
  <c r="T176" i="6"/>
  <c r="T175" i="6"/>
  <c r="R177" i="6"/>
  <c r="R176" i="6"/>
  <c r="T173" i="6"/>
  <c r="T168" i="6"/>
  <c r="T167" i="6"/>
  <c r="T162" i="6"/>
  <c r="S173" i="6"/>
  <c r="R173" i="6"/>
  <c r="T171" i="6"/>
  <c r="S171" i="6"/>
  <c r="R171" i="6"/>
  <c r="T169" i="6"/>
  <c r="S169" i="6"/>
  <c r="S168" i="6"/>
  <c r="S167" i="6"/>
  <c r="S162" i="6"/>
  <c r="R169" i="6"/>
  <c r="R168" i="6"/>
  <c r="R167" i="6"/>
  <c r="T165" i="6"/>
  <c r="S165" i="6"/>
  <c r="R165" i="6"/>
  <c r="R163" i="6"/>
  <c r="T163" i="6"/>
  <c r="S163" i="6"/>
  <c r="S161" i="6"/>
  <c r="S160" i="6"/>
  <c r="S159" i="6"/>
  <c r="T160" i="6"/>
  <c r="T159" i="6"/>
  <c r="R160" i="6"/>
  <c r="R159" i="6"/>
  <c r="T157" i="6"/>
  <c r="T156" i="6"/>
  <c r="S157" i="6"/>
  <c r="S156" i="6"/>
  <c r="R157" i="6"/>
  <c r="R156" i="6"/>
  <c r="T154" i="6"/>
  <c r="T153" i="6"/>
  <c r="T152" i="6"/>
  <c r="T151" i="6"/>
  <c r="T150" i="6"/>
  <c r="S152" i="6"/>
  <c r="S151" i="6"/>
  <c r="S150" i="6"/>
  <c r="R152" i="6"/>
  <c r="R151" i="6"/>
  <c r="R150" i="6"/>
  <c r="R149" i="6"/>
  <c r="T147" i="6"/>
  <c r="T146" i="6"/>
  <c r="S147" i="6"/>
  <c r="S146" i="6"/>
  <c r="R147" i="6"/>
  <c r="R146" i="6"/>
  <c r="T144" i="6"/>
  <c r="S144" i="6"/>
  <c r="R144" i="6"/>
  <c r="R143" i="6"/>
  <c r="T143" i="6"/>
  <c r="S143" i="6"/>
  <c r="T141" i="6"/>
  <c r="T140" i="6"/>
  <c r="T139" i="6"/>
  <c r="S141" i="6"/>
  <c r="S140" i="6"/>
  <c r="S139" i="6"/>
  <c r="R141" i="6"/>
  <c r="R140" i="6"/>
  <c r="R137" i="6"/>
  <c r="R136" i="6"/>
  <c r="T134" i="6"/>
  <c r="T133" i="6"/>
  <c r="S134" i="6"/>
  <c r="S133" i="6"/>
  <c r="T131" i="6"/>
  <c r="T130" i="6"/>
  <c r="S131" i="6"/>
  <c r="R131" i="6"/>
  <c r="R130" i="6"/>
  <c r="S130" i="6"/>
  <c r="T128" i="6"/>
  <c r="T127" i="6"/>
  <c r="S128" i="6"/>
  <c r="S127" i="6"/>
  <c r="S126" i="6"/>
  <c r="R128" i="6"/>
  <c r="R127" i="6"/>
  <c r="R126" i="6"/>
  <c r="R124" i="6"/>
  <c r="R123" i="6"/>
  <c r="R121" i="6"/>
  <c r="R120" i="6"/>
  <c r="R118" i="6"/>
  <c r="R117" i="6"/>
  <c r="T115" i="6"/>
  <c r="T114" i="6"/>
  <c r="T110" i="6"/>
  <c r="T112" i="6"/>
  <c r="T111" i="6"/>
  <c r="S112" i="6"/>
  <c r="R112" i="6"/>
  <c r="R111" i="6"/>
  <c r="S111" i="6"/>
  <c r="T106" i="6"/>
  <c r="T105" i="6"/>
  <c r="T104" i="6"/>
  <c r="T103" i="6"/>
  <c r="S106" i="6"/>
  <c r="S105" i="6"/>
  <c r="S104" i="6"/>
  <c r="S103" i="6"/>
  <c r="R106" i="6"/>
  <c r="R105" i="6"/>
  <c r="R104" i="6"/>
  <c r="R103" i="6"/>
  <c r="T101" i="6"/>
  <c r="T100" i="6"/>
  <c r="T99" i="6"/>
  <c r="T98" i="6"/>
  <c r="S101" i="6"/>
  <c r="S100" i="6"/>
  <c r="S99" i="6"/>
  <c r="S98" i="6"/>
  <c r="R101" i="6"/>
  <c r="R100" i="6"/>
  <c r="R99" i="6"/>
  <c r="R98" i="6"/>
  <c r="R96" i="6"/>
  <c r="R95" i="6"/>
  <c r="T93" i="6"/>
  <c r="T92" i="6"/>
  <c r="S93" i="6"/>
  <c r="S92" i="6"/>
  <c r="R93" i="6"/>
  <c r="R92" i="6"/>
  <c r="T90" i="6"/>
  <c r="T89" i="6"/>
  <c r="S90" i="6"/>
  <c r="S89" i="6"/>
  <c r="R90" i="6"/>
  <c r="R89" i="6"/>
  <c r="T87" i="6"/>
  <c r="T86" i="6"/>
  <c r="S87" i="6"/>
  <c r="S86" i="6"/>
  <c r="R87" i="6"/>
  <c r="R86" i="6"/>
  <c r="R84" i="6"/>
  <c r="R83" i="6"/>
  <c r="T81" i="6"/>
  <c r="T80" i="6"/>
  <c r="R81" i="6"/>
  <c r="R80" i="6"/>
  <c r="T78" i="6"/>
  <c r="T77" i="6"/>
  <c r="S78" i="6"/>
  <c r="S77" i="6"/>
  <c r="T75" i="6"/>
  <c r="T74" i="6"/>
  <c r="S75" i="6"/>
  <c r="S74" i="6"/>
  <c r="S73" i="6"/>
  <c r="R75" i="6"/>
  <c r="R74" i="6"/>
  <c r="R73" i="6"/>
  <c r="T71" i="6"/>
  <c r="T70" i="6"/>
  <c r="T68" i="6"/>
  <c r="T67" i="6"/>
  <c r="T66" i="6"/>
  <c r="S68" i="6"/>
  <c r="S67" i="6"/>
  <c r="S66" i="6"/>
  <c r="R68" i="6"/>
  <c r="R67" i="6"/>
  <c r="T63" i="6"/>
  <c r="T62" i="6"/>
  <c r="S63" i="6"/>
  <c r="R63" i="6"/>
  <c r="R62" i="6"/>
  <c r="S62" i="6"/>
  <c r="T60" i="6"/>
  <c r="T59" i="6"/>
  <c r="S60" i="6"/>
  <c r="S59" i="6"/>
  <c r="R60" i="6"/>
  <c r="R59" i="6"/>
  <c r="T57" i="6"/>
  <c r="T56" i="6"/>
  <c r="T55" i="6"/>
  <c r="S57" i="6"/>
  <c r="S56" i="6"/>
  <c r="S55" i="6"/>
  <c r="R57" i="6"/>
  <c r="R56" i="6"/>
  <c r="R55" i="6"/>
  <c r="T53" i="6"/>
  <c r="T52" i="6"/>
  <c r="T51" i="6"/>
  <c r="S53" i="6"/>
  <c r="S52" i="6"/>
  <c r="S51" i="6"/>
  <c r="R53" i="6"/>
  <c r="R52" i="6"/>
  <c r="R51" i="6"/>
  <c r="T49" i="6"/>
  <c r="S49" i="6"/>
  <c r="R49" i="6"/>
  <c r="T47" i="6"/>
  <c r="T46" i="6"/>
  <c r="T224" i="6"/>
  <c r="S47" i="6"/>
  <c r="S46" i="6"/>
  <c r="S224" i="6"/>
  <c r="S225" i="6"/>
  <c r="S227" i="6"/>
  <c r="R47" i="6"/>
  <c r="R46" i="6"/>
  <c r="R44" i="6"/>
  <c r="R43" i="6"/>
  <c r="T43" i="6"/>
  <c r="S43" i="6"/>
  <c r="T41" i="6"/>
  <c r="S41" i="6"/>
  <c r="R41" i="6"/>
  <c r="R40" i="6"/>
  <c r="R39" i="6"/>
  <c r="R38" i="6"/>
  <c r="T39" i="6"/>
  <c r="T38" i="6"/>
  <c r="T31" i="6"/>
  <c r="S39" i="6"/>
  <c r="S38" i="6"/>
  <c r="S31" i="6"/>
  <c r="T36" i="6"/>
  <c r="S36" i="6"/>
  <c r="S35" i="6"/>
  <c r="R36" i="6"/>
  <c r="R35" i="6"/>
  <c r="R31" i="6"/>
  <c r="R30" i="6"/>
  <c r="T35" i="6"/>
  <c r="T33" i="6"/>
  <c r="T32" i="6"/>
  <c r="S33" i="6"/>
  <c r="S32" i="6"/>
  <c r="R33" i="6"/>
  <c r="R32" i="6"/>
  <c r="T27" i="6"/>
  <c r="T26" i="6"/>
  <c r="S27" i="6"/>
  <c r="S26" i="6"/>
  <c r="R27" i="6"/>
  <c r="R26" i="6"/>
  <c r="T24" i="6"/>
  <c r="T23" i="6"/>
  <c r="S24" i="6"/>
  <c r="S23" i="6"/>
  <c r="R24" i="6"/>
  <c r="R23" i="6"/>
  <c r="T20" i="6"/>
  <c r="S20" i="6"/>
  <c r="R20" i="6"/>
  <c r="T18" i="6"/>
  <c r="T17" i="6"/>
  <c r="T16" i="6"/>
  <c r="S18" i="6"/>
  <c r="S17" i="6"/>
  <c r="R18" i="6"/>
  <c r="R17" i="6"/>
  <c r="R14" i="6"/>
  <c r="T12" i="6"/>
  <c r="T11" i="6"/>
  <c r="T10" i="6"/>
  <c r="S12" i="6"/>
  <c r="R12" i="6"/>
  <c r="R11" i="6"/>
  <c r="R10" i="6"/>
  <c r="S11" i="6"/>
  <c r="S10" i="6"/>
  <c r="R40" i="5"/>
  <c r="T195" i="5"/>
  <c r="S195" i="5"/>
  <c r="R195" i="5"/>
  <c r="R194" i="5"/>
  <c r="R193" i="5"/>
  <c r="R192" i="5"/>
  <c r="R191" i="5"/>
  <c r="T63" i="5"/>
  <c r="T62" i="5"/>
  <c r="S63" i="5"/>
  <c r="S62" i="5"/>
  <c r="R63" i="5"/>
  <c r="R62" i="5"/>
  <c r="T215" i="5"/>
  <c r="T214" i="5"/>
  <c r="T213" i="5"/>
  <c r="T212" i="5"/>
  <c r="S215" i="5"/>
  <c r="S214" i="5"/>
  <c r="S213" i="5"/>
  <c r="S212" i="5"/>
  <c r="R215" i="5"/>
  <c r="R214" i="5"/>
  <c r="R213" i="5"/>
  <c r="R212" i="5"/>
  <c r="R210" i="5"/>
  <c r="R209" i="5"/>
  <c r="T207" i="5"/>
  <c r="T206" i="5"/>
  <c r="T205" i="5"/>
  <c r="T196" i="5"/>
  <c r="S207" i="5"/>
  <c r="S206" i="5"/>
  <c r="S205" i="5"/>
  <c r="R207" i="5"/>
  <c r="R206" i="5"/>
  <c r="T203" i="5"/>
  <c r="T202" i="5"/>
  <c r="S203" i="5"/>
  <c r="S202" i="5"/>
  <c r="R203" i="5"/>
  <c r="R202" i="5"/>
  <c r="R201" i="5"/>
  <c r="T199" i="5"/>
  <c r="T198" i="5"/>
  <c r="T197" i="5"/>
  <c r="S199" i="5"/>
  <c r="S198" i="5"/>
  <c r="S197" i="5"/>
  <c r="R199" i="5"/>
  <c r="R198" i="5"/>
  <c r="R197" i="5"/>
  <c r="T194" i="5"/>
  <c r="T193" i="5"/>
  <c r="T192" i="5"/>
  <c r="T191" i="5"/>
  <c r="S194" i="5"/>
  <c r="S193" i="5"/>
  <c r="S192" i="5"/>
  <c r="S191" i="5"/>
  <c r="T180" i="5"/>
  <c r="T179" i="5"/>
  <c r="S180" i="5"/>
  <c r="S179" i="5"/>
  <c r="R180" i="5"/>
  <c r="R179" i="5"/>
  <c r="T177" i="5"/>
  <c r="T176" i="5"/>
  <c r="S177" i="5"/>
  <c r="S176" i="5"/>
  <c r="S175" i="5"/>
  <c r="R177" i="5"/>
  <c r="R176" i="5"/>
  <c r="R175" i="5"/>
  <c r="T173" i="5"/>
  <c r="S173" i="5"/>
  <c r="R173" i="5"/>
  <c r="T171" i="5"/>
  <c r="S171" i="5"/>
  <c r="S168" i="5"/>
  <c r="S167" i="5"/>
  <c r="R171" i="5"/>
  <c r="T169" i="5"/>
  <c r="S169" i="5"/>
  <c r="R169" i="5"/>
  <c r="T165" i="5"/>
  <c r="T163" i="5"/>
  <c r="S165" i="5"/>
  <c r="S163" i="5"/>
  <c r="S164" i="5"/>
  <c r="R165" i="5"/>
  <c r="R163" i="5"/>
  <c r="S161" i="5"/>
  <c r="S160" i="5"/>
  <c r="S159" i="5"/>
  <c r="T160" i="5"/>
  <c r="R160" i="5"/>
  <c r="R159" i="5"/>
  <c r="T159" i="5"/>
  <c r="T157" i="5"/>
  <c r="T156" i="5"/>
  <c r="S157" i="5"/>
  <c r="S156" i="5"/>
  <c r="R157" i="5"/>
  <c r="R156" i="5"/>
  <c r="S155" i="5"/>
  <c r="S154" i="5"/>
  <c r="S153" i="5"/>
  <c r="T154" i="5"/>
  <c r="T153" i="5"/>
  <c r="R154" i="5"/>
  <c r="R153" i="5"/>
  <c r="T152" i="5"/>
  <c r="T151" i="5"/>
  <c r="T150" i="5"/>
  <c r="S152" i="5"/>
  <c r="S151" i="5"/>
  <c r="S150" i="5"/>
  <c r="S149" i="5"/>
  <c r="R152" i="5"/>
  <c r="R151" i="5"/>
  <c r="R150" i="5"/>
  <c r="T147" i="5"/>
  <c r="T146" i="5"/>
  <c r="S147" i="5"/>
  <c r="S146" i="5"/>
  <c r="R147" i="5"/>
  <c r="R146" i="5"/>
  <c r="T144" i="5"/>
  <c r="T143" i="5"/>
  <c r="S144" i="5"/>
  <c r="S143" i="5"/>
  <c r="R144" i="5"/>
  <c r="R143" i="5"/>
  <c r="T142" i="5"/>
  <c r="T141" i="5"/>
  <c r="T140" i="5"/>
  <c r="T139" i="5"/>
  <c r="S142" i="5"/>
  <c r="S141" i="5"/>
  <c r="S140" i="5"/>
  <c r="R141" i="5"/>
  <c r="R140" i="5"/>
  <c r="R139" i="5"/>
  <c r="R137" i="5"/>
  <c r="R136" i="5"/>
  <c r="T134" i="5"/>
  <c r="T133" i="5"/>
  <c r="S134" i="5"/>
  <c r="S133" i="5"/>
  <c r="R134" i="5"/>
  <c r="R133" i="5"/>
  <c r="T131" i="5"/>
  <c r="T130" i="5"/>
  <c r="S131" i="5"/>
  <c r="S130" i="5"/>
  <c r="R131" i="5"/>
  <c r="R130" i="5"/>
  <c r="R126" i="5"/>
  <c r="T128" i="5"/>
  <c r="T127" i="5"/>
  <c r="S128" i="5"/>
  <c r="S127" i="5"/>
  <c r="S126" i="5"/>
  <c r="R128" i="5"/>
  <c r="R127" i="5"/>
  <c r="R124" i="5"/>
  <c r="R123" i="5"/>
  <c r="R121" i="5"/>
  <c r="R120" i="5"/>
  <c r="R118" i="5"/>
  <c r="R117" i="5"/>
  <c r="T115" i="5"/>
  <c r="T114" i="5"/>
  <c r="T110" i="5"/>
  <c r="S115" i="5"/>
  <c r="S114" i="5"/>
  <c r="S110" i="5"/>
  <c r="S109" i="5"/>
  <c r="S108" i="5"/>
  <c r="R115" i="5"/>
  <c r="R114" i="5"/>
  <c r="R110" i="5"/>
  <c r="T112" i="5"/>
  <c r="T111" i="5"/>
  <c r="S112" i="5"/>
  <c r="S111" i="5"/>
  <c r="R112" i="5"/>
  <c r="R111" i="5"/>
  <c r="T106" i="5"/>
  <c r="T105" i="5"/>
  <c r="T104" i="5"/>
  <c r="T103" i="5"/>
  <c r="S106" i="5"/>
  <c r="S105" i="5"/>
  <c r="S104" i="5"/>
  <c r="S103" i="5"/>
  <c r="R106" i="5"/>
  <c r="R105" i="5"/>
  <c r="R104" i="5"/>
  <c r="R103" i="5"/>
  <c r="T101" i="5"/>
  <c r="T100" i="5"/>
  <c r="T99" i="5"/>
  <c r="T98" i="5"/>
  <c r="S101" i="5"/>
  <c r="S100" i="5"/>
  <c r="S99" i="5"/>
  <c r="S98" i="5"/>
  <c r="R101" i="5"/>
  <c r="R100" i="5"/>
  <c r="R99" i="5"/>
  <c r="R96" i="5"/>
  <c r="R95" i="5"/>
  <c r="T93" i="5"/>
  <c r="T92" i="5"/>
  <c r="S93" i="5"/>
  <c r="S92" i="5"/>
  <c r="R93" i="5"/>
  <c r="R92" i="5"/>
  <c r="T90" i="5"/>
  <c r="S90" i="5"/>
  <c r="S89" i="5"/>
  <c r="R90" i="5"/>
  <c r="R89" i="5"/>
  <c r="T89" i="5"/>
  <c r="T87" i="5"/>
  <c r="T86" i="5"/>
  <c r="S87" i="5"/>
  <c r="S86" i="5"/>
  <c r="R87" i="5"/>
  <c r="R86" i="5"/>
  <c r="R84" i="5"/>
  <c r="R83" i="5"/>
  <c r="T81" i="5"/>
  <c r="T80" i="5"/>
  <c r="S81" i="5"/>
  <c r="S80" i="5"/>
  <c r="R81" i="5"/>
  <c r="R80" i="5"/>
  <c r="T78" i="5"/>
  <c r="T77" i="5"/>
  <c r="S78" i="5"/>
  <c r="S77" i="5"/>
  <c r="R78" i="5"/>
  <c r="R77" i="5"/>
  <c r="T75" i="5"/>
  <c r="T74" i="5"/>
  <c r="S75" i="5"/>
  <c r="S74" i="5"/>
  <c r="R75" i="5"/>
  <c r="R74" i="5"/>
  <c r="R73" i="5"/>
  <c r="T71" i="5"/>
  <c r="T70" i="5"/>
  <c r="S71" i="5"/>
  <c r="S70" i="5"/>
  <c r="R71" i="5"/>
  <c r="R70" i="5"/>
  <c r="T68" i="5"/>
  <c r="T67" i="5"/>
  <c r="S68" i="5"/>
  <c r="S67" i="5"/>
  <c r="S66" i="5"/>
  <c r="R68" i="5"/>
  <c r="R67" i="5"/>
  <c r="R66" i="5"/>
  <c r="T60" i="5"/>
  <c r="T59" i="5"/>
  <c r="S60" i="5"/>
  <c r="S59" i="5"/>
  <c r="R60" i="5"/>
  <c r="R59" i="5"/>
  <c r="T57" i="5"/>
  <c r="T56" i="5"/>
  <c r="S57" i="5"/>
  <c r="S56" i="5"/>
  <c r="R57" i="5"/>
  <c r="R56" i="5"/>
  <c r="R55" i="5"/>
  <c r="T53" i="5"/>
  <c r="T52" i="5"/>
  <c r="T51" i="5"/>
  <c r="S53" i="5"/>
  <c r="S52" i="5"/>
  <c r="S51" i="5"/>
  <c r="R53" i="5"/>
  <c r="R52" i="5"/>
  <c r="R51" i="5"/>
  <c r="T49" i="5"/>
  <c r="S49" i="5"/>
  <c r="R49" i="5"/>
  <c r="T47" i="5"/>
  <c r="T46" i="5"/>
  <c r="T223" i="5"/>
  <c r="T224" i="5"/>
  <c r="T226" i="5"/>
  <c r="S47" i="5"/>
  <c r="S46" i="5"/>
  <c r="S223" i="5"/>
  <c r="S224" i="5"/>
  <c r="S226" i="5"/>
  <c r="R47" i="5"/>
  <c r="R46" i="5"/>
  <c r="R44" i="5"/>
  <c r="R43" i="5"/>
  <c r="T43" i="5"/>
  <c r="S43" i="5"/>
  <c r="S38" i="5"/>
  <c r="T41" i="5"/>
  <c r="S41" i="5"/>
  <c r="R41" i="5"/>
  <c r="R38" i="5"/>
  <c r="T39" i="5"/>
  <c r="S39" i="5"/>
  <c r="R39" i="5"/>
  <c r="T36" i="5"/>
  <c r="T35" i="5"/>
  <c r="S36" i="5"/>
  <c r="S35" i="5"/>
  <c r="S31" i="5"/>
  <c r="R36" i="5"/>
  <c r="R35" i="5"/>
  <c r="T33" i="5"/>
  <c r="T32" i="5"/>
  <c r="S33" i="5"/>
  <c r="S32" i="5"/>
  <c r="R33" i="5"/>
  <c r="R32" i="5"/>
  <c r="T27" i="5"/>
  <c r="S27" i="5"/>
  <c r="S26" i="5"/>
  <c r="R27" i="5"/>
  <c r="R26" i="5"/>
  <c r="T26" i="5"/>
  <c r="T24" i="5"/>
  <c r="T23" i="5"/>
  <c r="S24" i="5"/>
  <c r="S23" i="5"/>
  <c r="R24" i="5"/>
  <c r="R23" i="5"/>
  <c r="T20" i="5"/>
  <c r="S20" i="5"/>
  <c r="R20" i="5"/>
  <c r="T18" i="5"/>
  <c r="T17" i="5"/>
  <c r="T16" i="5"/>
  <c r="S18" i="5"/>
  <c r="R18" i="5"/>
  <c r="R14" i="5"/>
  <c r="R11" i="5"/>
  <c r="R10" i="5"/>
  <c r="T12" i="5"/>
  <c r="T11" i="5"/>
  <c r="T10" i="5"/>
  <c r="S12" i="5"/>
  <c r="S11" i="5"/>
  <c r="S10" i="5"/>
  <c r="R12" i="5"/>
  <c r="S152" i="1"/>
  <c r="S158" i="1"/>
  <c r="S157" i="1"/>
  <c r="S156" i="1"/>
  <c r="T139" i="1"/>
  <c r="T138" i="1"/>
  <c r="T137" i="1"/>
  <c r="T136" i="1"/>
  <c r="S139" i="1"/>
  <c r="R44" i="1"/>
  <c r="R12" i="1"/>
  <c r="S12" i="1"/>
  <c r="S11" i="1"/>
  <c r="S10" i="1"/>
  <c r="T12" i="1"/>
  <c r="S212" i="1"/>
  <c r="S211" i="1"/>
  <c r="S210" i="1"/>
  <c r="S209" i="1"/>
  <c r="T212" i="1"/>
  <c r="T211" i="1"/>
  <c r="T210" i="1"/>
  <c r="T209" i="1"/>
  <c r="S204" i="1"/>
  <c r="S203" i="1"/>
  <c r="S202" i="1"/>
  <c r="T204" i="1"/>
  <c r="T203" i="1"/>
  <c r="T202" i="1"/>
  <c r="S200" i="1"/>
  <c r="S199" i="1"/>
  <c r="T200" i="1"/>
  <c r="T199" i="1"/>
  <c r="S196" i="1"/>
  <c r="S195" i="1"/>
  <c r="S194" i="1"/>
  <c r="T196" i="1"/>
  <c r="T195" i="1"/>
  <c r="T194" i="1"/>
  <c r="S191" i="1"/>
  <c r="S190" i="1"/>
  <c r="S189" i="1"/>
  <c r="S188" i="1"/>
  <c r="T191" i="1"/>
  <c r="T190" i="1"/>
  <c r="T189" i="1"/>
  <c r="T188" i="1"/>
  <c r="S177" i="1"/>
  <c r="S176" i="1"/>
  <c r="T177" i="1"/>
  <c r="T176" i="1"/>
  <c r="T172" i="1"/>
  <c r="S174" i="1"/>
  <c r="S173" i="1"/>
  <c r="S172" i="1"/>
  <c r="T174" i="1"/>
  <c r="T173" i="1"/>
  <c r="S170" i="1"/>
  <c r="T170" i="1"/>
  <c r="S168" i="1"/>
  <c r="T168" i="1"/>
  <c r="S166" i="1"/>
  <c r="S165" i="1"/>
  <c r="S164" i="1"/>
  <c r="T166" i="1"/>
  <c r="T165" i="1"/>
  <c r="T164" i="1"/>
  <c r="S162" i="1"/>
  <c r="S160" i="1"/>
  <c r="T162" i="1"/>
  <c r="T160" i="1"/>
  <c r="T157" i="1"/>
  <c r="T156" i="1"/>
  <c r="S154" i="1"/>
  <c r="S153" i="1"/>
  <c r="T154" i="1"/>
  <c r="T153" i="1"/>
  <c r="S149" i="1"/>
  <c r="S148" i="1"/>
  <c r="S147" i="1"/>
  <c r="S146" i="1"/>
  <c r="T149" i="1"/>
  <c r="T148" i="1"/>
  <c r="T147" i="1"/>
  <c r="S151" i="1"/>
  <c r="S150" i="1"/>
  <c r="T151" i="1"/>
  <c r="T150" i="1"/>
  <c r="S144" i="1"/>
  <c r="S143" i="1"/>
  <c r="T144" i="1"/>
  <c r="T143" i="1"/>
  <c r="S141" i="1"/>
  <c r="S140" i="1"/>
  <c r="T141" i="1"/>
  <c r="T140" i="1"/>
  <c r="S138" i="1"/>
  <c r="S137" i="1"/>
  <c r="S136" i="1"/>
  <c r="S131" i="1"/>
  <c r="S130" i="1"/>
  <c r="T131" i="1"/>
  <c r="T130" i="1"/>
  <c r="S128" i="1"/>
  <c r="S127" i="1"/>
  <c r="T128" i="1"/>
  <c r="T127" i="1"/>
  <c r="S125" i="1"/>
  <c r="S124" i="1"/>
  <c r="S123" i="1"/>
  <c r="T125" i="1"/>
  <c r="T124" i="1"/>
  <c r="S112" i="1"/>
  <c r="S111" i="1"/>
  <c r="S107" i="1"/>
  <c r="T112" i="1"/>
  <c r="T111" i="1"/>
  <c r="S109" i="1"/>
  <c r="S108" i="1"/>
  <c r="T109" i="1"/>
  <c r="T108" i="1"/>
  <c r="S103" i="1"/>
  <c r="S102" i="1"/>
  <c r="S101" i="1"/>
  <c r="S100" i="1"/>
  <c r="T103" i="1"/>
  <c r="T102" i="1"/>
  <c r="T101" i="1"/>
  <c r="T100" i="1"/>
  <c r="S98" i="1"/>
  <c r="S97" i="1"/>
  <c r="S96" i="1"/>
  <c r="T98" i="1"/>
  <c r="T97" i="1"/>
  <c r="T96" i="1"/>
  <c r="S90" i="1"/>
  <c r="S89" i="1"/>
  <c r="T90" i="1"/>
  <c r="T89" i="1"/>
  <c r="S87" i="1"/>
  <c r="S86" i="1"/>
  <c r="T87" i="1"/>
  <c r="T86" i="1"/>
  <c r="S84" i="1"/>
  <c r="S83" i="1"/>
  <c r="T84" i="1"/>
  <c r="T83" i="1"/>
  <c r="S78" i="1"/>
  <c r="S77" i="1"/>
  <c r="T78" i="1"/>
  <c r="T77" i="1"/>
  <c r="S75" i="1"/>
  <c r="S74" i="1"/>
  <c r="T75" i="1"/>
  <c r="T74" i="1"/>
  <c r="S72" i="1"/>
  <c r="S71" i="1"/>
  <c r="T72" i="1"/>
  <c r="T71" i="1"/>
  <c r="S65" i="1"/>
  <c r="S64" i="1"/>
  <c r="S63" i="1"/>
  <c r="T65" i="1"/>
  <c r="T64" i="1"/>
  <c r="S68" i="1"/>
  <c r="S67" i="1"/>
  <c r="T68" i="1"/>
  <c r="T67" i="1"/>
  <c r="S60" i="1"/>
  <c r="S59" i="1"/>
  <c r="T60" i="1"/>
  <c r="T59" i="1"/>
  <c r="S57" i="1"/>
  <c r="S56" i="1"/>
  <c r="T57" i="1"/>
  <c r="T56" i="1"/>
  <c r="S53" i="1"/>
  <c r="S52" i="1"/>
  <c r="S51" i="1"/>
  <c r="T53" i="1"/>
  <c r="T52" i="1"/>
  <c r="T51" i="1"/>
  <c r="R53" i="1"/>
  <c r="R52" i="1"/>
  <c r="R51" i="1"/>
  <c r="S49" i="1"/>
  <c r="T49" i="1"/>
  <c r="S47" i="1"/>
  <c r="S46" i="1"/>
  <c r="S220" i="1"/>
  <c r="S221" i="1"/>
  <c r="S223" i="1"/>
  <c r="T47" i="1"/>
  <c r="T46" i="1"/>
  <c r="T220" i="1"/>
  <c r="T221" i="1"/>
  <c r="T223" i="1"/>
  <c r="S43" i="1"/>
  <c r="T43" i="1"/>
  <c r="S41" i="1"/>
  <c r="T41" i="1"/>
  <c r="T38" i="1"/>
  <c r="S33" i="1"/>
  <c r="S32" i="1"/>
  <c r="T33" i="1"/>
  <c r="T32" i="1"/>
  <c r="S36" i="1"/>
  <c r="S35" i="1"/>
  <c r="S31" i="1"/>
  <c r="T36" i="1"/>
  <c r="T35" i="1"/>
  <c r="S39" i="1"/>
  <c r="T39" i="1"/>
  <c r="S27" i="1"/>
  <c r="S26" i="1"/>
  <c r="T27" i="1"/>
  <c r="T26" i="1"/>
  <c r="S24" i="1"/>
  <c r="S23" i="1"/>
  <c r="T24" i="1"/>
  <c r="T23" i="1"/>
  <c r="S20" i="1"/>
  <c r="T20" i="1"/>
  <c r="S18" i="1"/>
  <c r="S17" i="1"/>
  <c r="S16" i="1"/>
  <c r="T18" i="1"/>
  <c r="T17" i="1"/>
  <c r="T11" i="1"/>
  <c r="T10" i="1"/>
  <c r="R20" i="1"/>
  <c r="R138" i="1"/>
  <c r="R137" i="1"/>
  <c r="R136" i="1"/>
  <c r="R14" i="1"/>
  <c r="R18" i="1"/>
  <c r="R24" i="1"/>
  <c r="R23" i="1"/>
  <c r="R27" i="1"/>
  <c r="R26" i="1"/>
  <c r="R33" i="1"/>
  <c r="R32" i="1"/>
  <c r="R36" i="1"/>
  <c r="R35" i="1"/>
  <c r="R39" i="1"/>
  <c r="R41" i="1"/>
  <c r="R43" i="1"/>
  <c r="R47" i="1"/>
  <c r="R46" i="1"/>
  <c r="R31" i="1"/>
  <c r="R30" i="1"/>
  <c r="R49" i="1"/>
  <c r="R57" i="1"/>
  <c r="R56" i="1"/>
  <c r="R55" i="1"/>
  <c r="R60" i="1"/>
  <c r="R59" i="1"/>
  <c r="R65" i="1"/>
  <c r="R64" i="1"/>
  <c r="R63" i="1"/>
  <c r="R68" i="1"/>
  <c r="R67" i="1"/>
  <c r="R72" i="1"/>
  <c r="R71" i="1"/>
  <c r="R75" i="1"/>
  <c r="R74" i="1"/>
  <c r="R78" i="1"/>
  <c r="R77" i="1"/>
  <c r="R81" i="1"/>
  <c r="R80" i="1"/>
  <c r="R84" i="1"/>
  <c r="R83" i="1"/>
  <c r="R87" i="1"/>
  <c r="R86" i="1"/>
  <c r="R90" i="1"/>
  <c r="R89" i="1"/>
  <c r="R93" i="1"/>
  <c r="R92" i="1"/>
  <c r="R98" i="1"/>
  <c r="R97" i="1"/>
  <c r="R96" i="1"/>
  <c r="R103" i="1"/>
  <c r="R102" i="1"/>
  <c r="R101" i="1"/>
  <c r="R100" i="1"/>
  <c r="R109" i="1"/>
  <c r="R108" i="1"/>
  <c r="R112" i="1"/>
  <c r="R111" i="1"/>
  <c r="R107" i="1"/>
  <c r="R115" i="1"/>
  <c r="R114" i="1"/>
  <c r="R118" i="1"/>
  <c r="R117" i="1"/>
  <c r="R121" i="1"/>
  <c r="R120" i="1"/>
  <c r="R125" i="1"/>
  <c r="R124" i="1"/>
  <c r="R128" i="1"/>
  <c r="R127" i="1"/>
  <c r="R123" i="1"/>
  <c r="R131" i="1"/>
  <c r="R130" i="1"/>
  <c r="R134" i="1"/>
  <c r="R133" i="1"/>
  <c r="R141" i="1"/>
  <c r="R140" i="1"/>
  <c r="R144" i="1"/>
  <c r="R143" i="1"/>
  <c r="R149" i="1"/>
  <c r="R148" i="1"/>
  <c r="R147" i="1"/>
  <c r="R151" i="1"/>
  <c r="R150" i="1"/>
  <c r="R154" i="1"/>
  <c r="R153" i="1"/>
  <c r="R157" i="1"/>
  <c r="R156" i="1"/>
  <c r="R162" i="1"/>
  <c r="R160" i="1"/>
  <c r="R166" i="1"/>
  <c r="R168" i="1"/>
  <c r="R170" i="1"/>
  <c r="R174" i="1"/>
  <c r="R173" i="1"/>
  <c r="R172" i="1"/>
  <c r="R177" i="1"/>
  <c r="R176" i="1"/>
  <c r="R191" i="1"/>
  <c r="R190" i="1"/>
  <c r="R189" i="1"/>
  <c r="R188" i="1"/>
  <c r="R196" i="1"/>
  <c r="R195" i="1"/>
  <c r="R194" i="1"/>
  <c r="R200" i="1"/>
  <c r="R199" i="1"/>
  <c r="R204" i="1"/>
  <c r="R203" i="1"/>
  <c r="R202" i="1"/>
  <c r="R207" i="1"/>
  <c r="R206" i="1"/>
  <c r="R212" i="1"/>
  <c r="R211" i="1"/>
  <c r="R210" i="1"/>
  <c r="R209" i="1"/>
  <c r="R165" i="1"/>
  <c r="R164" i="1"/>
  <c r="R38" i="1"/>
  <c r="R17" i="1"/>
  <c r="S38" i="1"/>
  <c r="R11" i="1"/>
  <c r="R10" i="1"/>
  <c r="R161" i="1"/>
  <c r="T168" i="5"/>
  <c r="T167" i="5"/>
  <c r="T38" i="5"/>
  <c r="T31" i="5"/>
  <c r="S17" i="5"/>
  <c r="S16" i="5"/>
  <c r="R168" i="5"/>
  <c r="R167" i="5"/>
  <c r="R162" i="5"/>
  <c r="S139" i="5"/>
  <c r="S201" i="5"/>
  <c r="T201" i="5"/>
  <c r="R164" i="5"/>
  <c r="R17" i="5"/>
  <c r="R16" i="5"/>
  <c r="S164" i="6"/>
  <c r="T164" i="6"/>
  <c r="S193" i="1"/>
  <c r="S198" i="1"/>
  <c r="T193" i="1"/>
  <c r="T198" i="1"/>
  <c r="T73" i="5"/>
  <c r="R70" i="1"/>
  <c r="R62" i="1"/>
  <c r="R29" i="1"/>
  <c r="R214" i="1"/>
  <c r="R216" i="1"/>
  <c r="T109" i="5"/>
  <c r="T108" i="5"/>
  <c r="T162" i="5"/>
  <c r="T164" i="5"/>
  <c r="T175" i="5"/>
  <c r="T73" i="6"/>
  <c r="S65" i="6"/>
  <c r="T9" i="1"/>
  <c r="T8" i="1"/>
  <c r="R31" i="5"/>
  <c r="R30" i="5"/>
  <c r="S149" i="6"/>
  <c r="S109" i="6"/>
  <c r="S108" i="6"/>
  <c r="T30" i="5"/>
  <c r="T29" i="5"/>
  <c r="T217" i="5"/>
  <c r="T219" i="5"/>
  <c r="R95" i="1"/>
  <c r="T16" i="1"/>
  <c r="R9" i="6"/>
  <c r="R8" i="6"/>
  <c r="T149" i="6"/>
  <c r="R162" i="6"/>
  <c r="R164" i="6"/>
  <c r="R175" i="6"/>
  <c r="S196" i="6"/>
  <c r="S201" i="6"/>
  <c r="R193" i="1"/>
  <c r="R198" i="1"/>
  <c r="T31" i="1"/>
  <c r="T63" i="1"/>
  <c r="T107" i="1"/>
  <c r="S30" i="5"/>
  <c r="R149" i="5"/>
  <c r="R109" i="5"/>
  <c r="R108" i="5"/>
  <c r="T161" i="1"/>
  <c r="T159" i="1"/>
  <c r="R65" i="5"/>
  <c r="T9" i="6"/>
  <c r="T8" i="6"/>
  <c r="S106" i="1"/>
  <c r="S105" i="1"/>
  <c r="R16" i="1"/>
  <c r="R9" i="1"/>
  <c r="R8" i="1"/>
  <c r="S159" i="1"/>
  <c r="S161" i="1"/>
  <c r="S9" i="5"/>
  <c r="S8" i="5"/>
  <c r="T149" i="5"/>
  <c r="R66" i="6"/>
  <c r="T123" i="1"/>
  <c r="T9" i="5"/>
  <c r="T8" i="5"/>
  <c r="S55" i="5"/>
  <c r="R16" i="6"/>
  <c r="S30" i="6"/>
  <c r="R159" i="1"/>
  <c r="R146" i="1"/>
  <c r="R106" i="1"/>
  <c r="R105" i="1"/>
  <c r="S70" i="1"/>
  <c r="S62" i="1"/>
  <c r="S9" i="1"/>
  <c r="S8" i="1"/>
  <c r="R9" i="5"/>
  <c r="R8" i="5"/>
  <c r="T55" i="5"/>
  <c r="T66" i="5"/>
  <c r="T65" i="5"/>
  <c r="S16" i="6"/>
  <c r="S9" i="6"/>
  <c r="S8" i="6"/>
  <c r="T30" i="6"/>
  <c r="T70" i="1"/>
  <c r="T62" i="1"/>
  <c r="T55" i="1"/>
  <c r="T95" i="1"/>
  <c r="R205" i="5"/>
  <c r="T65" i="6"/>
  <c r="R65" i="6"/>
  <c r="R29" i="6"/>
  <c r="R217" i="6"/>
  <c r="R219" i="6"/>
  <c r="S55" i="1"/>
  <c r="S30" i="1"/>
  <c r="S29" i="1"/>
  <c r="S214" i="1"/>
  <c r="S216" i="1"/>
  <c r="S95" i="1"/>
  <c r="T146" i="1"/>
  <c r="S73" i="5"/>
  <c r="S65" i="5"/>
  <c r="R98" i="5"/>
  <c r="T126" i="5"/>
  <c r="S196" i="5"/>
  <c r="T126" i="6"/>
  <c r="T109" i="6"/>
  <c r="T108" i="6"/>
  <c r="R139" i="6"/>
  <c r="R109" i="6"/>
  <c r="R108" i="6"/>
  <c r="R201" i="6"/>
  <c r="R196" i="6"/>
  <c r="S162" i="5"/>
  <c r="R196" i="5"/>
  <c r="R232" i="6"/>
  <c r="R238" i="6"/>
  <c r="R29" i="5"/>
  <c r="R217" i="5"/>
  <c r="R219" i="5"/>
  <c r="T106" i="1"/>
  <c r="T105" i="1"/>
  <c r="S29" i="5"/>
  <c r="S217" i="5"/>
  <c r="S219" i="5"/>
  <c r="S29" i="6"/>
  <c r="S217" i="6"/>
  <c r="S219" i="6"/>
  <c r="T30" i="1"/>
  <c r="T29" i="1"/>
  <c r="T214" i="1"/>
  <c r="T216" i="1"/>
  <c r="T29" i="6"/>
  <c r="T217" i="6"/>
  <c r="T219" i="6"/>
  <c r="S232" i="6"/>
  <c r="S236" i="6"/>
  <c r="S234" i="6"/>
  <c r="S238" i="6"/>
  <c r="V218" i="6"/>
  <c r="T223" i="6"/>
  <c r="T225" i="6"/>
  <c r="T227" i="6"/>
  <c r="T232" i="6"/>
  <c r="T236" i="6"/>
  <c r="T234" i="6"/>
  <c r="T238" i="6"/>
  <c r="W218" i="6"/>
  <c r="U238" i="6"/>
  <c r="U218" i="6"/>
  <c r="P232" i="6"/>
  <c r="P233" i="6"/>
  <c r="P231" i="5"/>
  <c r="P232" i="5"/>
  <c r="R236" i="6"/>
  <c r="R233" i="6"/>
  <c r="S233" i="6"/>
  <c r="U219" i="6"/>
  <c r="T233" i="6"/>
  <c r="U232" i="6"/>
  <c r="U236" i="6"/>
</calcChain>
</file>

<file path=xl/sharedStrings.xml><?xml version="1.0" encoding="utf-8"?>
<sst xmlns="http://schemas.openxmlformats.org/spreadsheetml/2006/main" count="2126" uniqueCount="219">
  <si>
    <t>Приложение №2</t>
  </si>
  <si>
    <t xml:space="preserve">Наименование  </t>
  </si>
  <si>
    <t>Код ГРБС</t>
  </si>
  <si>
    <t>Код раздела/ подраз-  дела</t>
  </si>
  <si>
    <t>Код целевой статьи</t>
  </si>
  <si>
    <t>Код вида расходов</t>
  </si>
  <si>
    <t>Сумма  (тыс. руб.)</t>
  </si>
  <si>
    <t>Муниципальный Совет внутригородского муниципального образования Санкт-Петербурга поселок Репино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</si>
  <si>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</si>
  <si>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</si>
  <si>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</si>
  <si>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</si>
  <si>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</si>
  <si>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</si>
  <si>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</si>
  <si>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</si>
  <si>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</si>
  <si>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</si>
  <si>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</si>
  <si>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002 01 00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</si>
  <si>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</si>
  <si>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</si>
  <si>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</si>
  <si>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</si>
  <si>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</si>
  <si>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</si>
  <si>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</si>
  <si>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</si>
  <si>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</si>
  <si>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Уплата налогов, сборов и иных платежей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</si>
  <si>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</si>
  <si>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</si>
  <si>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</si>
  <si>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</si>
  <si>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09200 00441</t>
  </si>
  <si>
    <t>Иные бюджетные ассигнования</t>
  </si>
  <si>
    <t>800</t>
  </si>
  <si>
    <t>Местная администрация внутригородского муниципального образования Санкт-Петербурга поселок Репино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</si>
  <si>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</si>
  <si>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</si>
  <si>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Расходы на содержание главы Местной администраци </t>
  </si>
  <si>
    <t>00200 00031</t>
  </si>
  <si>
    <t>Расходы на выплаты персоналу органов местного самоуправления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</si>
  <si>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</si>
  <si>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</si>
  <si>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</si>
  <si>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</si>
  <si>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831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</si>
  <si>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</si>
  <si>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</si>
  <si>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0111</t>
  </si>
  <si>
    <t>07000 00061</t>
  </si>
  <si>
    <t>870</t>
  </si>
  <si>
    <t>Другие общегосударственные вопросы</t>
  </si>
  <si>
    <t>0113</t>
  </si>
  <si>
    <t>0920000100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</si>
  <si>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</si>
  <si>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</si>
  <si>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</si>
  <si>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</si>
  <si>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</si>
  <si>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</si>
  <si>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</si>
  <si>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</si>
  <si>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0309</t>
  </si>
  <si>
    <t>21900 00081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</si>
  <si>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</si>
  <si>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21900 00091</t>
  </si>
  <si>
    <t>Другие вопросы в области национальной безопасности и правоохранительной деятельности</t>
  </si>
  <si>
    <t>0314</t>
  </si>
  <si>
    <t>79500 00491</t>
  </si>
  <si>
    <t>79500 00511</t>
  </si>
  <si>
    <t>79500 00521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</si>
  <si>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</si>
  <si>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79500 00522</t>
  </si>
  <si>
    <t>79500 00531</t>
  </si>
  <si>
    <t>79500 00551</t>
  </si>
  <si>
    <t>79500 00591</t>
  </si>
  <si>
    <t xml:space="preserve">Расходы на ссуществление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</si>
  <si>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79500 00592</t>
  </si>
  <si>
    <t>НАЦИОНАЛЬНАЯ ЭКОНОМИКА</t>
  </si>
  <si>
    <t>0400</t>
  </si>
  <si>
    <t>Общеэкономические вопросы</t>
  </si>
  <si>
    <t>0401</t>
  </si>
  <si>
    <t>51000 00101</t>
  </si>
  <si>
    <t>ДОРОЖНОЕ ХОЗЯЙСТВО                              (ДОРОЖНЫЕ ФОНДЫ)</t>
  </si>
  <si>
    <t>0409</t>
  </si>
  <si>
    <t xml:space="preserve">Дорожное хозяйство   (дорожные фонды)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</si>
  <si>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</si>
  <si>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</si>
  <si>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</si>
  <si>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</si>
  <si>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</si>
  <si>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</si>
  <si>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Благоустройство придомовых территорий и дворовых территорий</t>
  </si>
  <si>
    <t>60000 00130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</si>
  <si>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</si>
  <si>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</si>
  <si>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</si>
  <si>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60000 00132</t>
  </si>
  <si>
    <t>Расходы на установку, содержание  и  ремонт ограждений газонов</t>
  </si>
  <si>
    <t>60000 00133</t>
  </si>
  <si>
    <t>Расходы на организацию дополнительных парковочных мест на дворовых территориях.</t>
  </si>
  <si>
    <t>60000 00134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</si>
  <si>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</si>
  <si>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60000 00135</t>
  </si>
  <si>
    <t>Благоустройство  территории муниципального образования, связанное с обеспечением санитарного благополучия населения</t>
  </si>
  <si>
    <t>60000 00140</t>
  </si>
  <si>
    <t>60000 00144</t>
  </si>
  <si>
    <t>Расходы на обеспечение проектирования благоустройства при размещении элементов благоустройства.</t>
  </si>
  <si>
    <t>60000 00145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</si>
  <si>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</si>
  <si>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60000 00143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</si>
  <si>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</si>
  <si>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60000 G3160</t>
  </si>
  <si>
    <t>Озеленение территории муниципального образования</t>
  </si>
  <si>
    <t>60000 00150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</si>
  <si>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</si>
  <si>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60000 00151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</si>
  <si>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</si>
  <si>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60000 00152</t>
  </si>
  <si>
    <t>Расходы на 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</si>
  <si>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60000 00153</t>
  </si>
  <si>
    <t>Прочие мероприятия в области благоустройства территории муниципального образования</t>
  </si>
  <si>
    <t>60000 00160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</si>
  <si>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</si>
  <si>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60000 00161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</si>
  <si>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</si>
  <si>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</si>
  <si>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60000 00163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</si>
  <si>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</si>
  <si>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</si>
  <si>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</si>
  <si>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</si>
  <si>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</si>
  <si>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42800 00181</t>
  </si>
  <si>
    <t>Молодежная политика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</si>
  <si>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</si>
  <si>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</si>
  <si>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</si>
  <si>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</si>
  <si>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</si>
  <si>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</si>
  <si>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</si>
  <si>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</si>
  <si>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</si>
  <si>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</si>
  <si>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</si>
  <si>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</si>
  <si>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</si>
  <si>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</si>
  <si>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</si>
  <si>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</si>
  <si>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</si>
  <si>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</si>
  <si>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</si>
  <si>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</si>
  <si>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</si>
  <si>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</si>
  <si>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</si>
  <si>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</si>
  <si>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</si>
  <si>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50500 00231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</si>
  <si>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</si>
  <si>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</si>
  <si>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</si>
  <si>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</si>
  <si>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</si>
  <si>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</si>
  <si>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</si>
  <si>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</si>
  <si>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СРЕДСТВА МАССОВОЙ ИНФОРМАЦИИ</t>
  </si>
  <si>
    <t>1200</t>
  </si>
  <si>
    <t>Периодическая печать и издательства</t>
  </si>
  <si>
    <t>1202</t>
  </si>
  <si>
    <t>45700 00251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</si>
  <si>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</si>
  <si>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ВСЕГО РАСХОДОВ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</si>
  <si>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</si>
  <si>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</si>
  <si>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>Резервные средства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</si>
  <si>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</si>
  <si>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 xml:space="preserve">к проекту решения МС ВМО поселок Репино №    от           2022г.
 </t>
  </si>
  <si>
    <t>2023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</si>
  <si>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</si>
  <si>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60000 00165</t>
  </si>
  <si>
    <t>Расходы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</si>
  <si>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</si>
  <si>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</si>
  <si>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</si>
  <si>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</si>
  <si>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 xml:space="preserve">Расходы на осуществление работ в сфере благоустройства прочей территории муниципального образования </t>
  </si>
  <si>
    <t>внутригородского муниципального образования города федерального значения Санкт-Петербурга поселок Репино на 2023 год на плановый период 2024 и 2025 годов.</t>
  </si>
  <si>
    <t xml:space="preserve"> Расходы на размещение и содержание наружной информации в части указателей, информационных щитов и стендов.</t>
  </si>
  <si>
    <t>Расходы 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</si>
  <si>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УСЛОВНО УТВЕРЖДЕННЫЕ РАСХОДЫ</t>
  </si>
  <si>
    <t xml:space="preserve">ИТОГО </t>
  </si>
  <si>
    <t>Ведомственная структура расходов местного бюджета</t>
  </si>
  <si>
    <t>процент</t>
  </si>
  <si>
    <t>итого</t>
  </si>
  <si>
    <t>в т.ч субвенция</t>
  </si>
  <si>
    <t>итого-субвенция</t>
  </si>
  <si>
    <t>итого условно утвержденные расходы</t>
  </si>
  <si>
    <t>Формирование резервного фонда местной администрации</t>
  </si>
  <si>
    <t>Резервные фонды</t>
  </si>
  <si>
    <t>Расходы по организации работ по компенсационному озеленению, проведение санитарных рубок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</si>
  <si>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</si>
  <si>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содержание главы Местной администрации </t>
  </si>
  <si>
    <t>Расходы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</si>
  <si>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устройство искусственных неровностей на проездах и въездах на придомовых территориях и дворовых территориях</t>
  </si>
  <si>
    <t>Расходные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</si>
  <si>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Проведение публичных слушаний и собраний граждан</t>
  </si>
  <si>
    <t>0920000092</t>
  </si>
  <si>
    <t xml:space="preserve"> решение МС ВМО поселок Репино № 1-10  от 12.12.2022</t>
  </si>
  <si>
    <t>к проекту решения МС ВМО поселок Репино №    от           2023г.</t>
  </si>
  <si>
    <t>остаток на 01.01.2023</t>
  </si>
  <si>
    <t xml:space="preserve">доходы </t>
  </si>
  <si>
    <t>разница</t>
  </si>
  <si>
    <t>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</si>
</sst>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73" formatCode="0.0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4" tint="-0.24997711111789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172" fontId="1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7" fillId="0" borderId="0" xfId="0" applyFont="1" applyFill="1"/>
    <xf numFmtId="4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/>
    <xf numFmtId="0" fontId="9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7" fillId="0" borderId="3" xfId="0" applyFont="1" applyFill="1" applyBorder="1" applyAlignment="1"/>
    <xf numFmtId="0" fontId="9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>
      <alignment horizontal="center" wrapText="1"/>
    </xf>
    <xf numFmtId="49" fontId="7" fillId="3" borderId="2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/>
    <xf numFmtId="0" fontId="9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Alignment="1"/>
    <xf numFmtId="0" fontId="9" fillId="2" borderId="3" xfId="0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wrapText="1"/>
    </xf>
    <xf numFmtId="49" fontId="9" fillId="0" borderId="4" xfId="0" applyNumberFormat="1" applyFont="1" applyFill="1" applyBorder="1" applyAlignment="1">
      <alignment horizontal="center"/>
    </xf>
    <xf numFmtId="0" fontId="14" fillId="0" borderId="0" xfId="0" applyFont="1" applyFill="1"/>
    <xf numFmtId="0" fontId="7" fillId="4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172" fontId="9" fillId="3" borderId="4" xfId="0" applyNumberFormat="1" applyFont="1" applyFill="1" applyBorder="1" applyAlignment="1">
      <alignment horizontal="center"/>
    </xf>
    <xf numFmtId="172" fontId="7" fillId="3" borderId="4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wrapText="1"/>
    </xf>
    <xf numFmtId="49" fontId="16" fillId="0" borderId="2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49" fontId="15" fillId="3" borderId="2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wrapText="1"/>
    </xf>
    <xf numFmtId="49" fontId="16" fillId="3" borderId="2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49" fontId="15" fillId="2" borderId="2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" fontId="9" fillId="2" borderId="7" xfId="0" applyNumberFormat="1" applyFont="1" applyFill="1" applyBorder="1" applyAlignment="1">
      <alignment horizontal="center"/>
    </xf>
    <xf numFmtId="172" fontId="9" fillId="2" borderId="9" xfId="0" applyNumberFormat="1" applyFont="1" applyFill="1" applyBorder="1" applyAlignment="1">
      <alignment horizontal="center" wrapText="1"/>
    </xf>
    <xf numFmtId="172" fontId="9" fillId="2" borderId="10" xfId="0" applyNumberFormat="1" applyFont="1" applyFill="1" applyBorder="1" applyAlignment="1">
      <alignment horizontal="center" wrapText="1"/>
    </xf>
    <xf numFmtId="172" fontId="9" fillId="2" borderId="9" xfId="0" applyNumberFormat="1" applyFont="1" applyFill="1" applyBorder="1" applyAlignment="1">
      <alignment horizontal="center"/>
    </xf>
    <xf numFmtId="172" fontId="9" fillId="2" borderId="10" xfId="0" applyNumberFormat="1" applyFont="1" applyFill="1" applyBorder="1" applyAlignment="1">
      <alignment horizontal="center"/>
    </xf>
    <xf numFmtId="172" fontId="9" fillId="2" borderId="4" xfId="0" applyNumberFormat="1" applyFont="1" applyFill="1" applyBorder="1" applyAlignment="1">
      <alignment horizontal="center"/>
    </xf>
    <xf numFmtId="172" fontId="9" fillId="2" borderId="11" xfId="0" applyNumberFormat="1" applyFont="1" applyFill="1" applyBorder="1" applyAlignment="1">
      <alignment horizontal="center"/>
    </xf>
    <xf numFmtId="172" fontId="7" fillId="2" borderId="4" xfId="0" applyNumberFormat="1" applyFont="1" applyFill="1" applyBorder="1" applyAlignment="1">
      <alignment horizontal="center"/>
    </xf>
    <xf numFmtId="172" fontId="7" fillId="2" borderId="11" xfId="0" applyNumberFormat="1" applyFont="1" applyFill="1" applyBorder="1" applyAlignment="1">
      <alignment horizontal="center"/>
    </xf>
    <xf numFmtId="172" fontId="10" fillId="0" borderId="5" xfId="0" applyNumberFormat="1" applyFont="1" applyFill="1" applyBorder="1"/>
    <xf numFmtId="172" fontId="7" fillId="0" borderId="5" xfId="0" applyNumberFormat="1" applyFont="1" applyFill="1" applyBorder="1"/>
    <xf numFmtId="172" fontId="7" fillId="2" borderId="4" xfId="0" applyNumberFormat="1" applyFont="1" applyFill="1" applyBorder="1" applyAlignment="1">
      <alignment horizontal="center" wrapText="1"/>
    </xf>
    <xf numFmtId="172" fontId="7" fillId="2" borderId="11" xfId="0" applyNumberFormat="1" applyFont="1" applyFill="1" applyBorder="1" applyAlignment="1">
      <alignment horizontal="center" wrapText="1"/>
    </xf>
    <xf numFmtId="172" fontId="7" fillId="5" borderId="4" xfId="0" applyNumberFormat="1" applyFont="1" applyFill="1" applyBorder="1" applyAlignment="1">
      <alignment horizontal="center" wrapText="1"/>
    </xf>
    <xf numFmtId="172" fontId="7" fillId="6" borderId="4" xfId="0" applyNumberFormat="1" applyFont="1" applyFill="1" applyBorder="1" applyAlignment="1">
      <alignment horizontal="center"/>
    </xf>
    <xf numFmtId="172" fontId="12" fillId="5" borderId="4" xfId="0" applyNumberFormat="1" applyFont="1" applyFill="1" applyBorder="1" applyAlignment="1">
      <alignment horizontal="center"/>
    </xf>
    <xf numFmtId="172" fontId="9" fillId="6" borderId="4" xfId="0" applyNumberFormat="1" applyFont="1" applyFill="1" applyBorder="1" applyAlignment="1">
      <alignment horizontal="center"/>
    </xf>
    <xf numFmtId="172" fontId="9" fillId="6" borderId="11" xfId="0" applyNumberFormat="1" applyFont="1" applyFill="1" applyBorder="1" applyAlignment="1">
      <alignment horizontal="center"/>
    </xf>
    <xf numFmtId="172" fontId="7" fillId="6" borderId="11" xfId="0" applyNumberFormat="1" applyFont="1" applyFill="1" applyBorder="1" applyAlignment="1">
      <alignment horizontal="center"/>
    </xf>
    <xf numFmtId="172" fontId="7" fillId="5" borderId="4" xfId="0" applyNumberFormat="1" applyFont="1" applyFill="1" applyBorder="1" applyAlignment="1">
      <alignment horizontal="center"/>
    </xf>
    <xf numFmtId="172" fontId="7" fillId="0" borderId="5" xfId="0" applyNumberFormat="1" applyFont="1" applyFill="1" applyBorder="1" applyAlignment="1">
      <alignment horizontal="center"/>
    </xf>
    <xf numFmtId="172" fontId="7" fillId="5" borderId="9" xfId="0" applyNumberFormat="1" applyFont="1" applyFill="1" applyBorder="1" applyAlignment="1">
      <alignment horizontal="center"/>
    </xf>
    <xf numFmtId="172" fontId="9" fillId="0" borderId="5" xfId="0" applyNumberFormat="1" applyFont="1" applyFill="1" applyBorder="1" applyAlignment="1">
      <alignment horizontal="center"/>
    </xf>
    <xf numFmtId="172" fontId="7" fillId="6" borderId="12" xfId="0" applyNumberFormat="1" applyFont="1" applyFill="1" applyBorder="1" applyAlignment="1">
      <alignment horizontal="center"/>
    </xf>
    <xf numFmtId="172" fontId="7" fillId="0" borderId="13" xfId="0" applyNumberFormat="1" applyFont="1" applyFill="1" applyBorder="1" applyAlignment="1">
      <alignment horizontal="center"/>
    </xf>
    <xf numFmtId="172" fontId="7" fillId="2" borderId="9" xfId="0" applyNumberFormat="1" applyFont="1" applyFill="1" applyBorder="1" applyAlignment="1">
      <alignment horizontal="center"/>
    </xf>
    <xf numFmtId="172" fontId="7" fillId="2" borderId="10" xfId="0" applyNumberFormat="1" applyFont="1" applyFill="1" applyBorder="1" applyAlignment="1">
      <alignment horizontal="center"/>
    </xf>
    <xf numFmtId="172" fontId="9" fillId="2" borderId="14" xfId="0" applyNumberFormat="1" applyFont="1" applyFill="1" applyBorder="1" applyAlignment="1">
      <alignment horizontal="center"/>
    </xf>
    <xf numFmtId="172" fontId="9" fillId="2" borderId="15" xfId="0" applyNumberFormat="1" applyFont="1" applyFill="1" applyBorder="1" applyAlignment="1">
      <alignment horizontal="center"/>
    </xf>
    <xf numFmtId="172" fontId="9" fillId="2" borderId="16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72" fontId="7" fillId="5" borderId="11" xfId="0" applyNumberFormat="1" applyFont="1" applyFill="1" applyBorder="1" applyAlignment="1">
      <alignment horizontal="center"/>
    </xf>
    <xf numFmtId="172" fontId="7" fillId="4" borderId="5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0" fontId="14" fillId="0" borderId="5" xfId="0" applyFont="1" applyFill="1" applyBorder="1"/>
    <xf numFmtId="172" fontId="14" fillId="0" borderId="5" xfId="0" applyNumberFormat="1" applyFont="1" applyFill="1" applyBorder="1"/>
    <xf numFmtId="0" fontId="20" fillId="0" borderId="5" xfId="0" applyFont="1" applyFill="1" applyBorder="1"/>
    <xf numFmtId="172" fontId="8" fillId="0" borderId="5" xfId="0" applyNumberFormat="1" applyFont="1" applyFill="1" applyBorder="1"/>
    <xf numFmtId="0" fontId="7" fillId="0" borderId="6" xfId="0" applyFont="1" applyFill="1" applyBorder="1" applyAlignment="1"/>
    <xf numFmtId="0" fontId="7" fillId="0" borderId="17" xfId="0" applyFont="1" applyFill="1" applyBorder="1" applyAlignment="1"/>
    <xf numFmtId="0" fontId="7" fillId="0" borderId="17" xfId="0" applyFont="1" applyFill="1" applyBorder="1" applyAlignment="1">
      <alignment horizontal="left" wrapText="1"/>
    </xf>
    <xf numFmtId="172" fontId="1" fillId="0" borderId="5" xfId="0" applyNumberFormat="1" applyFont="1" applyFill="1" applyBorder="1"/>
    <xf numFmtId="0" fontId="1" fillId="0" borderId="5" xfId="0" applyFont="1" applyFill="1" applyBorder="1"/>
    <xf numFmtId="172" fontId="1" fillId="0" borderId="5" xfId="0" applyNumberFormat="1" applyFont="1" applyFill="1" applyBorder="1" applyAlignment="1"/>
    <xf numFmtId="173" fontId="1" fillId="0" borderId="5" xfId="0" applyNumberFormat="1" applyFont="1" applyFill="1" applyBorder="1"/>
    <xf numFmtId="172" fontId="6" fillId="0" borderId="5" xfId="0" applyNumberFormat="1" applyFont="1" applyFill="1" applyBorder="1"/>
    <xf numFmtId="172" fontId="1" fillId="0" borderId="0" xfId="0" applyNumberFormat="1" applyFont="1" applyFill="1" applyBorder="1"/>
    <xf numFmtId="3" fontId="1" fillId="0" borderId="0" xfId="0" applyNumberFormat="1" applyFont="1" applyFill="1"/>
    <xf numFmtId="49" fontId="7" fillId="0" borderId="4" xfId="0" applyNumberFormat="1" applyFont="1" applyFill="1" applyBorder="1" applyAlignment="1">
      <alignment horizontal="center"/>
    </xf>
    <xf numFmtId="172" fontId="12" fillId="5" borderId="5" xfId="0" applyNumberFormat="1" applyFont="1" applyFill="1" applyBorder="1" applyAlignment="1">
      <alignment horizontal="center"/>
    </xf>
    <xf numFmtId="172" fontId="7" fillId="2" borderId="18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172" fontId="12" fillId="5" borderId="12" xfId="0" applyNumberFormat="1" applyFont="1" applyFill="1" applyBorder="1" applyAlignment="1">
      <alignment horizontal="center"/>
    </xf>
    <xf numFmtId="172" fontId="7" fillId="4" borderId="13" xfId="0" applyNumberFormat="1" applyFont="1" applyFill="1" applyBorder="1" applyAlignment="1">
      <alignment horizontal="center"/>
    </xf>
    <xf numFmtId="172" fontId="9" fillId="2" borderId="7" xfId="0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72" fontId="8" fillId="0" borderId="5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wrapText="1"/>
    </xf>
    <xf numFmtId="0" fontId="7" fillId="0" borderId="6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wrapText="1"/>
    </xf>
    <xf numFmtId="0" fontId="15" fillId="4" borderId="2" xfId="0" applyFont="1" applyFill="1" applyBorder="1" applyAlignment="1">
      <alignment horizontal="center" wrapText="1"/>
    </xf>
    <xf numFmtId="49" fontId="15" fillId="4" borderId="2" xfId="0" applyNumberFormat="1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 wrapText="1"/>
    </xf>
    <xf numFmtId="49" fontId="16" fillId="4" borderId="2" xfId="0" applyNumberFormat="1" applyFont="1" applyFill="1" applyBorder="1" applyAlignment="1">
      <alignment horizontal="center"/>
    </xf>
    <xf numFmtId="172" fontId="14" fillId="0" borderId="0" xfId="0" applyNumberFormat="1" applyFont="1" applyFill="1"/>
    <xf numFmtId="0" fontId="1" fillId="0" borderId="0" xfId="0" applyFont="1" applyFill="1" applyAlignment="1">
      <alignment horizontal="left"/>
    </xf>
    <xf numFmtId="172" fontId="1" fillId="0" borderId="0" xfId="0" applyNumberFormat="1" applyFont="1" applyFill="1" applyAlignment="1">
      <alignment horizontal="left"/>
    </xf>
    <xf numFmtId="4" fontId="2" fillId="0" borderId="5" xfId="0" applyNumberFormat="1" applyFont="1" applyFill="1" applyBorder="1"/>
    <xf numFmtId="0" fontId="2" fillId="0" borderId="5" xfId="0" applyFont="1" applyFill="1" applyBorder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172" fontId="1" fillId="4" borderId="5" xfId="0" applyNumberFormat="1" applyFont="1" applyFill="1" applyBorder="1"/>
    <xf numFmtId="0" fontId="6" fillId="0" borderId="0" xfId="0" applyFont="1" applyFill="1" applyAlignment="1">
      <alignment horizontal="left"/>
    </xf>
    <xf numFmtId="173" fontId="6" fillId="0" borderId="5" xfId="0" applyNumberFormat="1" applyFont="1" applyFill="1" applyBorder="1"/>
    <xf numFmtId="4" fontId="1" fillId="0" borderId="5" xfId="0" applyNumberFormat="1" applyFont="1" applyFill="1" applyBorder="1"/>
    <xf numFmtId="17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3" fontId="1" fillId="0" borderId="0" xfId="0" applyNumberFormat="1" applyFont="1" applyFill="1"/>
    <xf numFmtId="172" fontId="6" fillId="0" borderId="0" xfId="0" applyNumberFormat="1" applyFont="1" applyFill="1" applyAlignment="1">
      <alignment horizontal="left"/>
    </xf>
    <xf numFmtId="173" fontId="21" fillId="0" borderId="5" xfId="0" applyNumberFormat="1" applyFont="1" applyFill="1" applyBorder="1"/>
    <xf numFmtId="172" fontId="22" fillId="0" borderId="0" xfId="0" applyNumberFormat="1" applyFont="1" applyFill="1"/>
    <xf numFmtId="172" fontId="2" fillId="0" borderId="0" xfId="0" applyNumberFormat="1" applyFont="1" applyFill="1"/>
    <xf numFmtId="2" fontId="21" fillId="0" borderId="5" xfId="0" applyNumberFormat="1" applyFont="1" applyFill="1" applyBorder="1"/>
    <xf numFmtId="172" fontId="7" fillId="6" borderId="18" xfId="0" applyNumberFormat="1" applyFont="1" applyFill="1" applyBorder="1" applyAlignment="1">
      <alignment horizontal="center"/>
    </xf>
    <xf numFmtId="172" fontId="9" fillId="6" borderId="9" xfId="0" applyNumberFormat="1" applyFont="1" applyFill="1" applyBorder="1" applyAlignment="1">
      <alignment horizontal="center"/>
    </xf>
    <xf numFmtId="172" fontId="9" fillId="6" borderId="10" xfId="0" applyNumberFormat="1" applyFont="1" applyFill="1" applyBorder="1" applyAlignment="1">
      <alignment horizontal="center"/>
    </xf>
    <xf numFmtId="172" fontId="9" fillId="5" borderId="4" xfId="0" applyNumberFormat="1" applyFont="1" applyFill="1" applyBorder="1" applyAlignment="1">
      <alignment horizontal="center"/>
    </xf>
    <xf numFmtId="172" fontId="9" fillId="4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/>
    </xf>
    <xf numFmtId="0" fontId="1" fillId="0" borderId="27" xfId="0" applyFont="1" applyFill="1" applyBorder="1" applyAlignment="1">
      <alignment horizontal="right"/>
    </xf>
    <xf numFmtId="172" fontId="21" fillId="0" borderId="0" xfId="0" applyNumberFormat="1" applyFont="1" applyFill="1" applyAlignment="1">
      <alignment horizontal="right"/>
    </xf>
    <xf numFmtId="0" fontId="7" fillId="0" borderId="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49" fontId="9" fillId="0" borderId="25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17" fillId="4" borderId="6" xfId="0" applyFont="1" applyFill="1" applyBorder="1" applyAlignment="1">
      <alignment vertical="center" wrapText="1"/>
    </xf>
    <xf numFmtId="0" fontId="17" fillId="4" borderId="17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7" fillId="0" borderId="6" xfId="0" applyFont="1" applyFill="1" applyBorder="1" applyAlignment="1"/>
    <xf numFmtId="0" fontId="7" fillId="0" borderId="17" xfId="0" applyFont="1" applyFill="1" applyBorder="1" applyAlignment="1"/>
    <xf numFmtId="0" fontId="6" fillId="0" borderId="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17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0" fontId="9" fillId="6" borderId="1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172" fontId="6" fillId="0" borderId="5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right"/>
    </xf>
    <xf numFmtId="17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8"/>
  <sheetViews>
    <sheetView tabSelected="1" view="pageBreakPreview" topLeftCell="I49" zoomScaleSheetLayoutView="100" workbookViewId="0">
      <selection activeCell="O51" sqref="O51"/>
    </sheetView>
  </sheetViews>
  <sheetFormatPr defaultColWidth="9.109375" defaultRowHeight="13.2" x14ac:dyDescent="0.25"/>
  <cols>
    <col min="1" max="8" width="9.109375" style="1" hidden="1" customWidth="1"/>
    <col min="9" max="11" width="9.109375" style="2"/>
    <col min="12" max="12" width="23.33203125" style="2" customWidth="1"/>
    <col min="13" max="13" width="11.33203125" style="1" hidden="1" customWidth="1"/>
    <col min="14" max="14" width="5.33203125" style="1" customWidth="1"/>
    <col min="15" max="15" width="4.5546875" style="1" customWidth="1"/>
    <col min="16" max="16" width="12.33203125" style="1" customWidth="1"/>
    <col min="17" max="17" width="5.109375" style="1" customWidth="1"/>
    <col min="18" max="18" width="11.109375" style="3" customWidth="1"/>
    <col min="19" max="19" width="11.6640625" style="4" customWidth="1"/>
    <col min="20" max="20" width="10.6640625" style="1" customWidth="1"/>
    <col min="21" max="21" width="13.109375" style="1" customWidth="1"/>
    <col min="22" max="22" width="9.109375" style="1"/>
    <col min="23" max="23" width="7.88671875" style="1" customWidth="1"/>
    <col min="24" max="16384" width="9.109375" style="1"/>
  </cols>
  <sheetData>
    <row r="1" spans="1:20" ht="18.75" customHeight="1" x14ac:dyDescent="0.3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</row>
    <row r="2" spans="1:20" ht="21.75" customHeight="1" x14ac:dyDescent="0.25">
      <c r="A2" s="242" t="s">
        <v>214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</row>
    <row r="3" spans="1:20" ht="13.5" customHeight="1" x14ac:dyDescent="0.3">
      <c r="A3" s="5"/>
      <c r="B3" s="5"/>
      <c r="C3" s="5"/>
      <c r="D3" s="5"/>
      <c r="E3" s="5"/>
      <c r="F3" s="5"/>
      <c r="G3" s="5"/>
      <c r="H3" s="5"/>
      <c r="I3" s="243" t="s">
        <v>197</v>
      </c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</row>
    <row r="4" spans="1:20" ht="31.5" customHeight="1" x14ac:dyDescent="0.3">
      <c r="A4" s="5"/>
      <c r="B4" s="5"/>
      <c r="C4" s="5"/>
      <c r="D4" s="5"/>
      <c r="E4" s="5"/>
      <c r="F4" s="5"/>
      <c r="G4" s="5"/>
      <c r="H4" s="5"/>
      <c r="I4" s="243" t="s">
        <v>192</v>
      </c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</row>
    <row r="5" spans="1:20" ht="6" customHeight="1" x14ac:dyDescent="0.25">
      <c r="A5" s="5"/>
      <c r="B5" s="5"/>
      <c r="C5" s="5"/>
      <c r="D5" s="5"/>
      <c r="E5" s="5"/>
      <c r="F5" s="5"/>
      <c r="G5" s="5"/>
      <c r="H5" s="5"/>
      <c r="I5" s="244"/>
      <c r="J5" s="244"/>
      <c r="K5" s="244"/>
      <c r="L5" s="244"/>
      <c r="M5" s="244"/>
      <c r="N5" s="244"/>
      <c r="O5" s="244"/>
      <c r="P5" s="244"/>
      <c r="Q5" s="244"/>
      <c r="R5" s="244"/>
    </row>
    <row r="6" spans="1:20" s="2" customFormat="1" ht="25.5" customHeight="1" x14ac:dyDescent="0.25">
      <c r="I6" s="245" t="s">
        <v>1</v>
      </c>
      <c r="J6" s="245"/>
      <c r="K6" s="245"/>
      <c r="L6" s="245"/>
      <c r="M6" s="245"/>
      <c r="N6" s="236" t="s">
        <v>2</v>
      </c>
      <c r="O6" s="236" t="s">
        <v>3</v>
      </c>
      <c r="P6" s="236" t="s">
        <v>4</v>
      </c>
      <c r="Q6" s="236" t="s">
        <v>5</v>
      </c>
      <c r="R6" s="237" t="s">
        <v>6</v>
      </c>
      <c r="S6" s="237"/>
      <c r="T6" s="237"/>
    </row>
    <row r="7" spans="1:20" s="2" customFormat="1" ht="48.75" customHeight="1" x14ac:dyDescent="0.25">
      <c r="I7" s="245"/>
      <c r="J7" s="245"/>
      <c r="K7" s="245"/>
      <c r="L7" s="245"/>
      <c r="M7" s="245"/>
      <c r="N7" s="236"/>
      <c r="O7" s="236"/>
      <c r="P7" s="236"/>
      <c r="Q7" s="236"/>
      <c r="R7" s="45" t="s">
        <v>183</v>
      </c>
      <c r="S7" s="46">
        <v>2024</v>
      </c>
      <c r="T7" s="46">
        <v>2025</v>
      </c>
    </row>
    <row r="8" spans="1:20" s="6" customFormat="1" ht="42" customHeight="1" x14ac:dyDescent="0.25">
      <c r="I8" s="238" t="s">
        <v>7</v>
      </c>
      <c r="J8" s="239"/>
      <c r="K8" s="239"/>
      <c r="L8" s="239"/>
      <c r="M8" s="239"/>
      <c r="N8" s="47">
        <v>931</v>
      </c>
      <c r="O8" s="48"/>
      <c r="P8" s="61"/>
      <c r="Q8" s="8"/>
      <c r="R8" s="78">
        <f>R9</f>
        <v>4858.1000000000004</v>
      </c>
      <c r="S8" s="78">
        <f>S9</f>
        <v>4593.7999999999993</v>
      </c>
      <c r="T8" s="79">
        <f>T9</f>
        <v>4803.7000000000007</v>
      </c>
    </row>
    <row r="9" spans="1:20" s="6" customFormat="1" ht="24.75" customHeight="1" x14ac:dyDescent="0.25">
      <c r="I9" s="191" t="s">
        <v>8</v>
      </c>
      <c r="J9" s="192"/>
      <c r="K9" s="192"/>
      <c r="L9" s="192"/>
      <c r="M9" s="192"/>
      <c r="N9" s="49">
        <v>931</v>
      </c>
      <c r="O9" s="48" t="s">
        <v>9</v>
      </c>
      <c r="P9" s="62"/>
      <c r="Q9" s="7"/>
      <c r="R9" s="80">
        <f>R10+R16</f>
        <v>4858.1000000000004</v>
      </c>
      <c r="S9" s="80">
        <f>S10+S16</f>
        <v>4593.7999999999993</v>
      </c>
      <c r="T9" s="81">
        <f>T10+T16</f>
        <v>4803.7000000000007</v>
      </c>
    </row>
    <row r="10" spans="1:20" s="6" customFormat="1" ht="39" customHeight="1" x14ac:dyDescent="0.25">
      <c r="I10" s="234" t="s">
        <v>10</v>
      </c>
      <c r="J10" s="235"/>
      <c r="K10" s="235"/>
      <c r="L10" s="235"/>
      <c r="M10" s="235"/>
      <c r="N10" s="49">
        <v>931</v>
      </c>
      <c r="O10" s="50" t="s">
        <v>11</v>
      </c>
      <c r="P10" s="62"/>
      <c r="Q10" s="7"/>
      <c r="R10" s="82">
        <f>R11</f>
        <v>1701.5</v>
      </c>
      <c r="S10" s="82">
        <f>S11</f>
        <v>1784</v>
      </c>
      <c r="T10" s="83">
        <f>T11</f>
        <v>1865.4</v>
      </c>
    </row>
    <row r="11" spans="1:20" s="6" customFormat="1" ht="96" customHeight="1" x14ac:dyDescent="0.25">
      <c r="I11" s="191" t="s">
        <v>12</v>
      </c>
      <c r="J11" s="192"/>
      <c r="K11" s="192"/>
      <c r="L11" s="192"/>
      <c r="M11" s="192"/>
      <c r="N11" s="49">
        <v>931</v>
      </c>
      <c r="O11" s="50" t="s">
        <v>11</v>
      </c>
      <c r="P11" s="62" t="s">
        <v>13</v>
      </c>
      <c r="Q11" s="9"/>
      <c r="R11" s="82">
        <f>R12+R14</f>
        <v>1701.5</v>
      </c>
      <c r="S11" s="82">
        <f>S12+S14</f>
        <v>1784</v>
      </c>
      <c r="T11" s="83">
        <f>T12+T14</f>
        <v>1865.4</v>
      </c>
    </row>
    <row r="12" spans="1:20" s="6" customFormat="1" ht="72.75" customHeight="1" x14ac:dyDescent="0.25">
      <c r="I12" s="178" t="s">
        <v>14</v>
      </c>
      <c r="J12" s="179"/>
      <c r="K12" s="179"/>
      <c r="L12" s="179"/>
      <c r="M12" s="179"/>
      <c r="N12" s="51">
        <v>931</v>
      </c>
      <c r="O12" s="52" t="s">
        <v>11</v>
      </c>
      <c r="P12" s="63" t="s">
        <v>13</v>
      </c>
      <c r="Q12" s="10" t="s">
        <v>15</v>
      </c>
      <c r="R12" s="84">
        <f>R13</f>
        <v>1701.5</v>
      </c>
      <c r="S12" s="84">
        <f>S13</f>
        <v>1784</v>
      </c>
      <c r="T12" s="85">
        <f>T13</f>
        <v>1865.4</v>
      </c>
    </row>
    <row r="13" spans="1:20" s="6" customFormat="1" ht="30" customHeight="1" x14ac:dyDescent="0.25">
      <c r="I13" s="232" t="s">
        <v>16</v>
      </c>
      <c r="J13" s="233"/>
      <c r="K13" s="233"/>
      <c r="L13" s="233"/>
      <c r="M13" s="41"/>
      <c r="N13" s="51">
        <v>931</v>
      </c>
      <c r="O13" s="52" t="s">
        <v>11</v>
      </c>
      <c r="P13" s="63" t="s">
        <v>13</v>
      </c>
      <c r="Q13" s="10" t="s">
        <v>17</v>
      </c>
      <c r="R13" s="84">
        <v>1701.5</v>
      </c>
      <c r="S13" s="97">
        <v>1784</v>
      </c>
      <c r="T13" s="97">
        <v>1865.4</v>
      </c>
    </row>
    <row r="14" spans="1:20" s="6" customFormat="1" ht="38.25" hidden="1" customHeight="1" x14ac:dyDescent="0.25">
      <c r="I14" s="232" t="s">
        <v>18</v>
      </c>
      <c r="J14" s="233"/>
      <c r="K14" s="233"/>
      <c r="L14" s="233"/>
      <c r="M14" s="233"/>
      <c r="N14" s="49">
        <v>931</v>
      </c>
      <c r="O14" s="52" t="s">
        <v>11</v>
      </c>
      <c r="P14" s="63" t="s">
        <v>19</v>
      </c>
      <c r="Q14" s="10" t="s">
        <v>20</v>
      </c>
      <c r="R14" s="84">
        <f>R15</f>
        <v>0</v>
      </c>
      <c r="S14" s="86"/>
      <c r="T14" s="87"/>
    </row>
    <row r="15" spans="1:20" s="6" customFormat="1" ht="12.75" hidden="1" customHeight="1" x14ac:dyDescent="0.25">
      <c r="I15" s="232" t="s">
        <v>21</v>
      </c>
      <c r="J15" s="233"/>
      <c r="K15" s="233"/>
      <c r="L15" s="233"/>
      <c r="M15" s="41"/>
      <c r="N15" s="49">
        <v>931</v>
      </c>
      <c r="O15" s="52" t="s">
        <v>11</v>
      </c>
      <c r="P15" s="63" t="s">
        <v>19</v>
      </c>
      <c r="Q15" s="12" t="s">
        <v>22</v>
      </c>
      <c r="R15" s="84"/>
      <c r="S15" s="86"/>
      <c r="T15" s="87"/>
    </row>
    <row r="16" spans="1:20" s="6" customFormat="1" ht="54" customHeight="1" x14ac:dyDescent="0.25">
      <c r="I16" s="209" t="s">
        <v>23</v>
      </c>
      <c r="J16" s="210"/>
      <c r="K16" s="210"/>
      <c r="L16" s="210"/>
      <c r="M16" s="42"/>
      <c r="N16" s="49">
        <v>931</v>
      </c>
      <c r="O16" s="50" t="s">
        <v>24</v>
      </c>
      <c r="P16" s="62"/>
      <c r="Q16" s="7"/>
      <c r="R16" s="82">
        <f>R17+R23+R26</f>
        <v>3156.6</v>
      </c>
      <c r="S16" s="82">
        <f>S17+S23+S26</f>
        <v>2809.7999999999997</v>
      </c>
      <c r="T16" s="83">
        <f>T17+T23+T26</f>
        <v>2938.3</v>
      </c>
    </row>
    <row r="17" spans="9:20" s="6" customFormat="1" ht="42.75" customHeight="1" x14ac:dyDescent="0.25">
      <c r="I17" s="209" t="s">
        <v>25</v>
      </c>
      <c r="J17" s="210"/>
      <c r="K17" s="210"/>
      <c r="L17" s="210"/>
      <c r="M17" s="210"/>
      <c r="N17" s="49">
        <v>931</v>
      </c>
      <c r="O17" s="50" t="s">
        <v>24</v>
      </c>
      <c r="P17" s="62" t="s">
        <v>26</v>
      </c>
      <c r="Q17" s="9"/>
      <c r="R17" s="82">
        <f>R18+R20+R22</f>
        <v>2862.4</v>
      </c>
      <c r="S17" s="82">
        <f>S18+S20+S22</f>
        <v>2522.2999999999997</v>
      </c>
      <c r="T17" s="83">
        <f>T18+T20+T22</f>
        <v>2637.6</v>
      </c>
    </row>
    <row r="18" spans="9:20" s="6" customFormat="1" ht="69.75" customHeight="1" x14ac:dyDescent="0.25">
      <c r="I18" s="232" t="s">
        <v>14</v>
      </c>
      <c r="J18" s="233"/>
      <c r="K18" s="233"/>
      <c r="L18" s="233"/>
      <c r="M18" s="233"/>
      <c r="N18" s="51">
        <v>931</v>
      </c>
      <c r="O18" s="52" t="s">
        <v>24</v>
      </c>
      <c r="P18" s="63" t="s">
        <v>26</v>
      </c>
      <c r="Q18" s="10" t="s">
        <v>15</v>
      </c>
      <c r="R18" s="84">
        <f>R19</f>
        <v>1611.2</v>
      </c>
      <c r="S18" s="84">
        <f>S19</f>
        <v>1189.3</v>
      </c>
      <c r="T18" s="85">
        <f>T19</f>
        <v>1243.5999999999999</v>
      </c>
    </row>
    <row r="19" spans="9:20" s="6" customFormat="1" ht="28.5" customHeight="1" x14ac:dyDescent="0.25">
      <c r="I19" s="232" t="s">
        <v>28</v>
      </c>
      <c r="J19" s="233"/>
      <c r="K19" s="233"/>
      <c r="L19" s="233"/>
      <c r="M19" s="41"/>
      <c r="N19" s="51">
        <v>931</v>
      </c>
      <c r="O19" s="52" t="s">
        <v>24</v>
      </c>
      <c r="P19" s="63" t="s">
        <v>26</v>
      </c>
      <c r="Q19" s="10" t="s">
        <v>17</v>
      </c>
      <c r="R19" s="84">
        <v>1611.2</v>
      </c>
      <c r="S19" s="97">
        <v>1189.3</v>
      </c>
      <c r="T19" s="97">
        <v>1243.5999999999999</v>
      </c>
    </row>
    <row r="20" spans="9:20" s="6" customFormat="1" ht="26.25" customHeight="1" x14ac:dyDescent="0.25">
      <c r="I20" s="178" t="s">
        <v>18</v>
      </c>
      <c r="J20" s="179"/>
      <c r="K20" s="179"/>
      <c r="L20" s="179"/>
      <c r="M20" s="179"/>
      <c r="N20" s="51">
        <v>931</v>
      </c>
      <c r="O20" s="52" t="s">
        <v>24</v>
      </c>
      <c r="P20" s="63" t="s">
        <v>26</v>
      </c>
      <c r="Q20" s="10" t="s">
        <v>20</v>
      </c>
      <c r="R20" s="84">
        <f>R21</f>
        <v>1251.0999999999999</v>
      </c>
      <c r="S20" s="84">
        <f>S21</f>
        <v>1332.9</v>
      </c>
      <c r="T20" s="85">
        <f>T21</f>
        <v>1393.9</v>
      </c>
    </row>
    <row r="21" spans="9:20" s="6" customFormat="1" ht="25.5" customHeight="1" x14ac:dyDescent="0.25">
      <c r="I21" s="178" t="s">
        <v>21</v>
      </c>
      <c r="J21" s="179"/>
      <c r="K21" s="179"/>
      <c r="L21" s="179"/>
      <c r="M21" s="179"/>
      <c r="N21" s="51">
        <v>931</v>
      </c>
      <c r="O21" s="52" t="s">
        <v>24</v>
      </c>
      <c r="P21" s="63" t="s">
        <v>26</v>
      </c>
      <c r="Q21" s="10" t="s">
        <v>22</v>
      </c>
      <c r="R21" s="84">
        <v>1251.0999999999999</v>
      </c>
      <c r="S21" s="97">
        <v>1332.9</v>
      </c>
      <c r="T21" s="97">
        <v>1393.9</v>
      </c>
    </row>
    <row r="22" spans="9:20" s="6" customFormat="1" ht="23.25" customHeight="1" x14ac:dyDescent="0.25">
      <c r="I22" s="223" t="s">
        <v>29</v>
      </c>
      <c r="J22" s="224"/>
      <c r="K22" s="224"/>
      <c r="L22" s="224"/>
      <c r="M22" s="224"/>
      <c r="N22" s="51">
        <v>931</v>
      </c>
      <c r="O22" s="52" t="s">
        <v>24</v>
      </c>
      <c r="P22" s="63" t="s">
        <v>26</v>
      </c>
      <c r="Q22" s="10" t="s">
        <v>30</v>
      </c>
      <c r="R22" s="84">
        <v>0.1</v>
      </c>
      <c r="S22" s="97">
        <v>0.1</v>
      </c>
      <c r="T22" s="97">
        <v>0.1</v>
      </c>
    </row>
    <row r="23" spans="9:20" s="6" customFormat="1" ht="84" customHeight="1" x14ac:dyDescent="0.25">
      <c r="I23" s="191" t="s">
        <v>31</v>
      </c>
      <c r="J23" s="192"/>
      <c r="K23" s="192"/>
      <c r="L23" s="192"/>
      <c r="M23" s="192"/>
      <c r="N23" s="49">
        <v>931</v>
      </c>
      <c r="O23" s="50" t="s">
        <v>24</v>
      </c>
      <c r="P23" s="62" t="s">
        <v>32</v>
      </c>
      <c r="Q23" s="9"/>
      <c r="R23" s="82">
        <f t="shared" ref="R23:T24" si="0">R24</f>
        <v>178.2</v>
      </c>
      <c r="S23" s="82">
        <f t="shared" si="0"/>
        <v>186.9</v>
      </c>
      <c r="T23" s="83">
        <f t="shared" si="0"/>
        <v>195.4</v>
      </c>
    </row>
    <row r="24" spans="9:20" s="6" customFormat="1" ht="71.25" customHeight="1" x14ac:dyDescent="0.25">
      <c r="I24" s="178" t="s">
        <v>206</v>
      </c>
      <c r="J24" s="179"/>
      <c r="K24" s="179"/>
      <c r="L24" s="179"/>
      <c r="M24" s="179"/>
      <c r="N24" s="51">
        <v>931</v>
      </c>
      <c r="O24" s="52" t="s">
        <v>24</v>
      </c>
      <c r="P24" s="63" t="s">
        <v>32</v>
      </c>
      <c r="Q24" s="10" t="s">
        <v>15</v>
      </c>
      <c r="R24" s="84">
        <f t="shared" si="0"/>
        <v>178.2</v>
      </c>
      <c r="S24" s="84">
        <f t="shared" si="0"/>
        <v>186.9</v>
      </c>
      <c r="T24" s="85">
        <f t="shared" si="0"/>
        <v>195.4</v>
      </c>
    </row>
    <row r="25" spans="9:20" s="6" customFormat="1" ht="26.25" customHeight="1" x14ac:dyDescent="0.25">
      <c r="I25" s="232" t="s">
        <v>28</v>
      </c>
      <c r="J25" s="233"/>
      <c r="K25" s="233"/>
      <c r="L25" s="233"/>
      <c r="M25" s="233"/>
      <c r="N25" s="51">
        <v>931</v>
      </c>
      <c r="O25" s="52" t="s">
        <v>24</v>
      </c>
      <c r="P25" s="63" t="s">
        <v>32</v>
      </c>
      <c r="Q25" s="10" t="s">
        <v>17</v>
      </c>
      <c r="R25" s="84">
        <v>178.2</v>
      </c>
      <c r="S25" s="97">
        <v>186.9</v>
      </c>
      <c r="T25" s="97">
        <v>195.4</v>
      </c>
    </row>
    <row r="26" spans="9:20" s="6" customFormat="1" ht="67.5" customHeight="1" x14ac:dyDescent="0.25">
      <c r="I26" s="191" t="s">
        <v>33</v>
      </c>
      <c r="J26" s="192"/>
      <c r="K26" s="192"/>
      <c r="L26" s="192"/>
      <c r="M26" s="192"/>
      <c r="N26" s="49">
        <v>931</v>
      </c>
      <c r="O26" s="50" t="s">
        <v>24</v>
      </c>
      <c r="P26" s="64" t="s">
        <v>34</v>
      </c>
      <c r="Q26" s="10"/>
      <c r="R26" s="82">
        <f t="shared" ref="R26:T27" si="1">R27</f>
        <v>116</v>
      </c>
      <c r="S26" s="82">
        <f t="shared" si="1"/>
        <v>100.6</v>
      </c>
      <c r="T26" s="83">
        <f t="shared" si="1"/>
        <v>105.3</v>
      </c>
    </row>
    <row r="27" spans="9:20" s="6" customFormat="1" ht="19.5" customHeight="1" x14ac:dyDescent="0.25">
      <c r="I27" s="176" t="s">
        <v>35</v>
      </c>
      <c r="J27" s="177"/>
      <c r="K27" s="177"/>
      <c r="L27" s="177"/>
      <c r="M27" s="177"/>
      <c r="N27" s="51">
        <v>931</v>
      </c>
      <c r="O27" s="52" t="s">
        <v>24</v>
      </c>
      <c r="P27" s="65" t="s">
        <v>34</v>
      </c>
      <c r="Q27" s="15" t="s">
        <v>36</v>
      </c>
      <c r="R27" s="88">
        <f t="shared" si="1"/>
        <v>116</v>
      </c>
      <c r="S27" s="88">
        <f t="shared" si="1"/>
        <v>100.6</v>
      </c>
      <c r="T27" s="89">
        <f t="shared" si="1"/>
        <v>105.3</v>
      </c>
    </row>
    <row r="28" spans="9:20" s="6" customFormat="1" ht="21.75" customHeight="1" x14ac:dyDescent="0.25">
      <c r="I28" s="178" t="s">
        <v>29</v>
      </c>
      <c r="J28" s="179"/>
      <c r="K28" s="179"/>
      <c r="L28" s="179"/>
      <c r="M28" s="16"/>
      <c r="N28" s="51">
        <v>931</v>
      </c>
      <c r="O28" s="52" t="s">
        <v>24</v>
      </c>
      <c r="P28" s="65" t="s">
        <v>34</v>
      </c>
      <c r="Q28" s="15" t="s">
        <v>30</v>
      </c>
      <c r="R28" s="90">
        <v>116</v>
      </c>
      <c r="S28" s="97">
        <v>100.6</v>
      </c>
      <c r="T28" s="97">
        <v>105.3</v>
      </c>
    </row>
    <row r="29" spans="9:20" s="6" customFormat="1" ht="47.25" customHeight="1" x14ac:dyDescent="0.25">
      <c r="I29" s="191" t="s">
        <v>37</v>
      </c>
      <c r="J29" s="192"/>
      <c r="K29" s="192"/>
      <c r="L29" s="192"/>
      <c r="M29" s="13"/>
      <c r="N29" s="49">
        <v>887</v>
      </c>
      <c r="O29" s="50"/>
      <c r="P29" s="64"/>
      <c r="Q29" s="14"/>
      <c r="R29" s="82">
        <f>R30+R65+R98+R108+R162+R191+R196+R212</f>
        <v>70087</v>
      </c>
      <c r="S29" s="82">
        <f>S30+S65+S98+S108+S162+S191+S196+S212</f>
        <v>72120.099999999991</v>
      </c>
      <c r="T29" s="83">
        <f>T30+T65+T98+T108+T162+T191+T196+T212</f>
        <v>72610.600000000006</v>
      </c>
    </row>
    <row r="30" spans="9:20" s="6" customFormat="1" ht="29.25" customHeight="1" x14ac:dyDescent="0.25">
      <c r="I30" s="191" t="s">
        <v>8</v>
      </c>
      <c r="J30" s="192"/>
      <c r="K30" s="192"/>
      <c r="L30" s="192"/>
      <c r="M30" s="192"/>
      <c r="N30" s="49">
        <v>887</v>
      </c>
      <c r="O30" s="48" t="s">
        <v>9</v>
      </c>
      <c r="P30" s="62"/>
      <c r="Q30" s="7"/>
      <c r="R30" s="82">
        <f>R31+R51+R55</f>
        <v>12423.099999999999</v>
      </c>
      <c r="S30" s="82">
        <f>S31+S51+S55</f>
        <v>13525</v>
      </c>
      <c r="T30" s="83">
        <f>T31+T51+T55</f>
        <v>14141.500000000002</v>
      </c>
    </row>
    <row r="31" spans="9:20" s="17" customFormat="1" ht="60" customHeight="1" x14ac:dyDescent="0.25">
      <c r="I31" s="191" t="s">
        <v>38</v>
      </c>
      <c r="J31" s="192"/>
      <c r="K31" s="192"/>
      <c r="L31" s="192"/>
      <c r="M31" s="24"/>
      <c r="N31" s="49">
        <v>887</v>
      </c>
      <c r="O31" s="50" t="s">
        <v>39</v>
      </c>
      <c r="P31" s="62"/>
      <c r="Q31" s="9"/>
      <c r="R31" s="82">
        <f>R35+R38+R46</f>
        <v>12200.599999999999</v>
      </c>
      <c r="S31" s="82">
        <f>S35+S38+S46</f>
        <v>13292</v>
      </c>
      <c r="T31" s="83">
        <f>T35+T38+T46</f>
        <v>13898.800000000001</v>
      </c>
    </row>
    <row r="32" spans="9:20" s="17" customFormat="1" ht="14.25" hidden="1" customHeight="1" x14ac:dyDescent="0.25">
      <c r="I32" s="234" t="s">
        <v>207</v>
      </c>
      <c r="J32" s="235"/>
      <c r="K32" s="235"/>
      <c r="L32" s="235"/>
      <c r="M32" s="235"/>
      <c r="N32" s="49">
        <v>887</v>
      </c>
      <c r="O32" s="50" t="s">
        <v>39</v>
      </c>
      <c r="P32" s="62" t="s">
        <v>41</v>
      </c>
      <c r="Q32" s="9"/>
      <c r="R32" s="82">
        <f t="shared" ref="R32:T33" si="2">R33</f>
        <v>0</v>
      </c>
      <c r="S32" s="82">
        <f t="shared" si="2"/>
        <v>0</v>
      </c>
      <c r="T32" s="83">
        <f t="shared" si="2"/>
        <v>0</v>
      </c>
    </row>
    <row r="33" spans="9:20" s="17" customFormat="1" ht="15" hidden="1" customHeight="1" x14ac:dyDescent="0.25">
      <c r="I33" s="178" t="s">
        <v>206</v>
      </c>
      <c r="J33" s="179"/>
      <c r="K33" s="179"/>
      <c r="L33" s="179"/>
      <c r="M33" s="179"/>
      <c r="N33" s="49">
        <v>887</v>
      </c>
      <c r="O33" s="52" t="s">
        <v>39</v>
      </c>
      <c r="P33" s="63" t="s">
        <v>41</v>
      </c>
      <c r="Q33" s="10" t="s">
        <v>15</v>
      </c>
      <c r="R33" s="84">
        <f t="shared" si="2"/>
        <v>0</v>
      </c>
      <c r="S33" s="84">
        <f t="shared" si="2"/>
        <v>0</v>
      </c>
      <c r="T33" s="85">
        <f t="shared" si="2"/>
        <v>0</v>
      </c>
    </row>
    <row r="34" spans="9:20" s="17" customFormat="1" ht="15" hidden="1" customHeight="1" x14ac:dyDescent="0.25">
      <c r="I34" s="178" t="s">
        <v>42</v>
      </c>
      <c r="J34" s="179"/>
      <c r="K34" s="179"/>
      <c r="L34" s="179"/>
      <c r="M34" s="11"/>
      <c r="N34" s="49">
        <v>887</v>
      </c>
      <c r="O34" s="52" t="s">
        <v>39</v>
      </c>
      <c r="P34" s="63" t="s">
        <v>41</v>
      </c>
      <c r="Q34" s="10" t="s">
        <v>17</v>
      </c>
      <c r="R34" s="84"/>
      <c r="S34" s="84"/>
      <c r="T34" s="85"/>
    </row>
    <row r="35" spans="9:20" s="6" customFormat="1" ht="15" hidden="1" customHeight="1" x14ac:dyDescent="0.25">
      <c r="I35" s="171" t="s">
        <v>43</v>
      </c>
      <c r="J35" s="172"/>
      <c r="K35" s="172"/>
      <c r="L35" s="172"/>
      <c r="M35" s="31"/>
      <c r="N35" s="49">
        <v>887</v>
      </c>
      <c r="O35" s="50" t="s">
        <v>39</v>
      </c>
      <c r="P35" s="62" t="s">
        <v>44</v>
      </c>
      <c r="Q35" s="9"/>
      <c r="R35" s="82">
        <f t="shared" ref="R35:T36" si="3">R36</f>
        <v>0</v>
      </c>
      <c r="S35" s="82">
        <f t="shared" si="3"/>
        <v>0</v>
      </c>
      <c r="T35" s="83">
        <f t="shared" si="3"/>
        <v>0</v>
      </c>
    </row>
    <row r="36" spans="9:20" s="6" customFormat="1" ht="15" hidden="1" customHeight="1" x14ac:dyDescent="0.25">
      <c r="I36" s="219" t="s">
        <v>14</v>
      </c>
      <c r="J36" s="220"/>
      <c r="K36" s="220"/>
      <c r="L36" s="220"/>
      <c r="M36" s="21"/>
      <c r="N36" s="51">
        <v>887</v>
      </c>
      <c r="O36" s="52" t="s">
        <v>39</v>
      </c>
      <c r="P36" s="63" t="s">
        <v>44</v>
      </c>
      <c r="Q36" s="10" t="s">
        <v>15</v>
      </c>
      <c r="R36" s="84">
        <f t="shared" si="3"/>
        <v>0</v>
      </c>
      <c r="S36" s="84">
        <f t="shared" si="3"/>
        <v>0</v>
      </c>
      <c r="T36" s="85">
        <f t="shared" si="3"/>
        <v>0</v>
      </c>
    </row>
    <row r="37" spans="9:20" s="6" customFormat="1" ht="15" hidden="1" customHeight="1" x14ac:dyDescent="0.25">
      <c r="I37" s="178" t="s">
        <v>16</v>
      </c>
      <c r="J37" s="179"/>
      <c r="K37" s="179"/>
      <c r="L37" s="179"/>
      <c r="M37" s="21"/>
      <c r="N37" s="51">
        <v>887</v>
      </c>
      <c r="O37" s="52" t="s">
        <v>39</v>
      </c>
      <c r="P37" s="63" t="s">
        <v>44</v>
      </c>
      <c r="Q37" s="10" t="s">
        <v>17</v>
      </c>
      <c r="R37" s="84"/>
      <c r="S37" s="84"/>
      <c r="T37" s="85"/>
    </row>
    <row r="38" spans="9:20" s="6" customFormat="1" ht="66" customHeight="1" x14ac:dyDescent="0.25">
      <c r="I38" s="171" t="s">
        <v>45</v>
      </c>
      <c r="J38" s="172"/>
      <c r="K38" s="172"/>
      <c r="L38" s="172"/>
      <c r="M38" s="31"/>
      <c r="N38" s="49">
        <v>887</v>
      </c>
      <c r="O38" s="50" t="s">
        <v>39</v>
      </c>
      <c r="P38" s="62" t="s">
        <v>41</v>
      </c>
      <c r="Q38" s="9"/>
      <c r="R38" s="82">
        <f>R39+R41+R43</f>
        <v>11057.699999999999</v>
      </c>
      <c r="S38" s="82">
        <f>S39+S41+S43</f>
        <v>12093.6</v>
      </c>
      <c r="T38" s="83">
        <f>T39+T41+T43</f>
        <v>12645.7</v>
      </c>
    </row>
    <row r="39" spans="9:20" s="6" customFormat="1" ht="71.25" customHeight="1" x14ac:dyDescent="0.25">
      <c r="I39" s="178" t="s">
        <v>14</v>
      </c>
      <c r="J39" s="179"/>
      <c r="K39" s="179"/>
      <c r="L39" s="179"/>
      <c r="M39" s="21"/>
      <c r="N39" s="51">
        <v>887</v>
      </c>
      <c r="O39" s="52" t="s">
        <v>39</v>
      </c>
      <c r="P39" s="63" t="s">
        <v>41</v>
      </c>
      <c r="Q39" s="10" t="s">
        <v>15</v>
      </c>
      <c r="R39" s="84">
        <f>R40</f>
        <v>9165.1999999999989</v>
      </c>
      <c r="S39" s="84">
        <f>S40</f>
        <v>10109.1</v>
      </c>
      <c r="T39" s="85">
        <f>T40</f>
        <v>10570.7</v>
      </c>
    </row>
    <row r="40" spans="9:20" s="6" customFormat="1" ht="30.75" customHeight="1" x14ac:dyDescent="0.25">
      <c r="I40" s="232" t="s">
        <v>16</v>
      </c>
      <c r="J40" s="233"/>
      <c r="K40" s="233"/>
      <c r="L40" s="233"/>
      <c r="M40" s="21"/>
      <c r="N40" s="51">
        <v>887</v>
      </c>
      <c r="O40" s="52" t="s">
        <v>39</v>
      </c>
      <c r="P40" s="63" t="s">
        <v>41</v>
      </c>
      <c r="Q40" s="10" t="s">
        <v>17</v>
      </c>
      <c r="R40" s="84">
        <f>9641.6-567.2+90.8</f>
        <v>9165.1999999999989</v>
      </c>
      <c r="S40" s="97">
        <v>10109.1</v>
      </c>
      <c r="T40" s="97">
        <v>10570.7</v>
      </c>
    </row>
    <row r="41" spans="9:20" s="6" customFormat="1" ht="30" customHeight="1" x14ac:dyDescent="0.25">
      <c r="I41" s="178" t="s">
        <v>18</v>
      </c>
      <c r="J41" s="179"/>
      <c r="K41" s="179"/>
      <c r="L41" s="179"/>
      <c r="M41" s="21"/>
      <c r="N41" s="51">
        <v>887</v>
      </c>
      <c r="O41" s="52" t="s">
        <v>39</v>
      </c>
      <c r="P41" s="63" t="s">
        <v>41</v>
      </c>
      <c r="Q41" s="10" t="s">
        <v>20</v>
      </c>
      <c r="R41" s="84">
        <f>R42</f>
        <v>1887.9</v>
      </c>
      <c r="S41" s="84">
        <f>S42</f>
        <v>1979.4</v>
      </c>
      <c r="T41" s="85">
        <f>T42</f>
        <v>2069.9</v>
      </c>
    </row>
    <row r="42" spans="9:20" s="6" customFormat="1" ht="28.5" customHeight="1" x14ac:dyDescent="0.25">
      <c r="I42" s="193" t="s">
        <v>21</v>
      </c>
      <c r="J42" s="194"/>
      <c r="K42" s="194"/>
      <c r="L42" s="194"/>
      <c r="M42" s="22"/>
      <c r="N42" s="53">
        <v>887</v>
      </c>
      <c r="O42" s="54" t="s">
        <v>39</v>
      </c>
      <c r="P42" s="66" t="s">
        <v>41</v>
      </c>
      <c r="Q42" s="23" t="s">
        <v>22</v>
      </c>
      <c r="R42" s="84">
        <v>1887.9</v>
      </c>
      <c r="S42" s="97">
        <v>1979.4</v>
      </c>
      <c r="T42" s="97">
        <v>2069.9</v>
      </c>
    </row>
    <row r="43" spans="9:20" s="6" customFormat="1" ht="20.25" customHeight="1" x14ac:dyDescent="0.25">
      <c r="I43" s="178" t="s">
        <v>35</v>
      </c>
      <c r="J43" s="179"/>
      <c r="K43" s="179"/>
      <c r="L43" s="179"/>
      <c r="M43" s="21"/>
      <c r="N43" s="51">
        <v>887</v>
      </c>
      <c r="O43" s="52" t="s">
        <v>39</v>
      </c>
      <c r="P43" s="63" t="s">
        <v>41</v>
      </c>
      <c r="Q43" s="10" t="s">
        <v>36</v>
      </c>
      <c r="R43" s="84">
        <f>R45+R44</f>
        <v>4.5999999999999996</v>
      </c>
      <c r="S43" s="84">
        <f>S45+S44</f>
        <v>5.0999999999999996</v>
      </c>
      <c r="T43" s="85">
        <f>T45+T44</f>
        <v>5.0999999999999996</v>
      </c>
    </row>
    <row r="44" spans="9:20" s="6" customFormat="1" ht="102.75" customHeight="1" x14ac:dyDescent="0.25">
      <c r="I44" s="178" t="s">
        <v>46</v>
      </c>
      <c r="J44" s="179"/>
      <c r="K44" s="179"/>
      <c r="L44" s="179"/>
      <c r="M44" s="21"/>
      <c r="N44" s="51">
        <v>887</v>
      </c>
      <c r="O44" s="52" t="s">
        <v>39</v>
      </c>
      <c r="P44" s="63" t="s">
        <v>41</v>
      </c>
      <c r="Q44" s="10" t="s">
        <v>47</v>
      </c>
      <c r="R44" s="84">
        <f>0</f>
        <v>0</v>
      </c>
      <c r="S44" s="97">
        <v>0</v>
      </c>
      <c r="T44" s="97">
        <v>0</v>
      </c>
    </row>
    <row r="45" spans="9:20" s="6" customFormat="1" ht="20.25" customHeight="1" x14ac:dyDescent="0.25">
      <c r="I45" s="178" t="s">
        <v>29</v>
      </c>
      <c r="J45" s="179"/>
      <c r="K45" s="179"/>
      <c r="L45" s="179"/>
      <c r="M45" s="21"/>
      <c r="N45" s="51">
        <v>887</v>
      </c>
      <c r="O45" s="52" t="s">
        <v>39</v>
      </c>
      <c r="P45" s="63" t="s">
        <v>41</v>
      </c>
      <c r="Q45" s="10" t="s">
        <v>30</v>
      </c>
      <c r="R45" s="100">
        <v>4.5999999999999996</v>
      </c>
      <c r="S45" s="101">
        <v>5.0999999999999996</v>
      </c>
      <c r="T45" s="101">
        <v>5.0999999999999996</v>
      </c>
    </row>
    <row r="46" spans="9:20" s="6" customFormat="1" ht="81" customHeight="1" x14ac:dyDescent="0.25">
      <c r="I46" s="171" t="s">
        <v>48</v>
      </c>
      <c r="J46" s="172"/>
      <c r="K46" s="172"/>
      <c r="L46" s="172"/>
      <c r="M46" s="13"/>
      <c r="N46" s="49">
        <v>887</v>
      </c>
      <c r="O46" s="50" t="s">
        <v>39</v>
      </c>
      <c r="P46" s="62" t="s">
        <v>49</v>
      </c>
      <c r="Q46" s="39"/>
      <c r="R46" s="104">
        <f>R47+R49</f>
        <v>1142.9000000000001</v>
      </c>
      <c r="S46" s="105">
        <f>S47+S49</f>
        <v>1198.4000000000001</v>
      </c>
      <c r="T46" s="106">
        <f>T47+T49</f>
        <v>1253.1000000000001</v>
      </c>
    </row>
    <row r="47" spans="9:20" s="6" customFormat="1" ht="75.75" customHeight="1" x14ac:dyDescent="0.25">
      <c r="I47" s="178" t="s">
        <v>206</v>
      </c>
      <c r="J47" s="179"/>
      <c r="K47" s="179"/>
      <c r="L47" s="179"/>
      <c r="M47" s="179"/>
      <c r="N47" s="51">
        <v>887</v>
      </c>
      <c r="O47" s="52" t="s">
        <v>39</v>
      </c>
      <c r="P47" s="63" t="s">
        <v>49</v>
      </c>
      <c r="Q47" s="10" t="s">
        <v>15</v>
      </c>
      <c r="R47" s="102">
        <f>R48</f>
        <v>1063.4000000000001</v>
      </c>
      <c r="S47" s="102">
        <f>S48</f>
        <v>1115</v>
      </c>
      <c r="T47" s="103">
        <f>T48</f>
        <v>1165.9000000000001</v>
      </c>
    </row>
    <row r="48" spans="9:20" s="6" customFormat="1" ht="30" customHeight="1" x14ac:dyDescent="0.25">
      <c r="I48" s="178" t="s">
        <v>16</v>
      </c>
      <c r="J48" s="179"/>
      <c r="K48" s="179"/>
      <c r="L48" s="179"/>
      <c r="M48" s="11"/>
      <c r="N48" s="51">
        <v>887</v>
      </c>
      <c r="O48" s="52" t="s">
        <v>39</v>
      </c>
      <c r="P48" s="63" t="s">
        <v>49</v>
      </c>
      <c r="Q48" s="10" t="s">
        <v>17</v>
      </c>
      <c r="R48" s="84">
        <v>1063.4000000000001</v>
      </c>
      <c r="S48" s="97">
        <v>1115</v>
      </c>
      <c r="T48" s="97">
        <v>1165.9000000000001</v>
      </c>
    </row>
    <row r="49" spans="9:23" s="6" customFormat="1" ht="28.5" customHeight="1" x14ac:dyDescent="0.25">
      <c r="I49" s="176" t="s">
        <v>18</v>
      </c>
      <c r="J49" s="177"/>
      <c r="K49" s="177"/>
      <c r="L49" s="177"/>
      <c r="M49" s="177"/>
      <c r="N49" s="51">
        <v>887</v>
      </c>
      <c r="O49" s="52" t="s">
        <v>39</v>
      </c>
      <c r="P49" s="63" t="s">
        <v>49</v>
      </c>
      <c r="Q49" s="10" t="s">
        <v>20</v>
      </c>
      <c r="R49" s="84">
        <f>R50</f>
        <v>79.5</v>
      </c>
      <c r="S49" s="84">
        <f>S50</f>
        <v>83.4</v>
      </c>
      <c r="T49" s="85">
        <f>T50</f>
        <v>87.2</v>
      </c>
    </row>
    <row r="50" spans="9:23" s="6" customFormat="1" ht="28.5" customHeight="1" x14ac:dyDescent="0.25">
      <c r="I50" s="178" t="s">
        <v>21</v>
      </c>
      <c r="J50" s="179"/>
      <c r="K50" s="179"/>
      <c r="L50" s="179"/>
      <c r="M50" s="21"/>
      <c r="N50" s="51">
        <v>887</v>
      </c>
      <c r="O50" s="52" t="s">
        <v>39</v>
      </c>
      <c r="P50" s="63" t="s">
        <v>49</v>
      </c>
      <c r="Q50" s="10" t="s">
        <v>22</v>
      </c>
      <c r="R50" s="84">
        <v>79.5</v>
      </c>
      <c r="S50" s="97">
        <v>83.4</v>
      </c>
      <c r="T50" s="97">
        <v>87.2</v>
      </c>
    </row>
    <row r="51" spans="9:23" s="17" customFormat="1" ht="23.25" customHeight="1" x14ac:dyDescent="0.25">
      <c r="I51" s="191" t="s">
        <v>204</v>
      </c>
      <c r="J51" s="192"/>
      <c r="K51" s="192"/>
      <c r="L51" s="192"/>
      <c r="M51" s="24"/>
      <c r="N51" s="49">
        <v>887</v>
      </c>
      <c r="O51" s="50" t="s">
        <v>50</v>
      </c>
      <c r="P51" s="62"/>
      <c r="Q51" s="9"/>
      <c r="R51" s="82">
        <f t="shared" ref="R51:T53" si="4">R52</f>
        <v>20</v>
      </c>
      <c r="S51" s="82">
        <f t="shared" si="4"/>
        <v>20</v>
      </c>
      <c r="T51" s="83">
        <f t="shared" si="4"/>
        <v>20</v>
      </c>
    </row>
    <row r="52" spans="9:23" s="6" customFormat="1" ht="19.5" customHeight="1" x14ac:dyDescent="0.25">
      <c r="I52" s="176" t="s">
        <v>203</v>
      </c>
      <c r="J52" s="229"/>
      <c r="K52" s="229"/>
      <c r="L52" s="230"/>
      <c r="M52" s="137"/>
      <c r="N52" s="51">
        <v>887</v>
      </c>
      <c r="O52" s="52" t="s">
        <v>50</v>
      </c>
      <c r="P52" s="63" t="s">
        <v>51</v>
      </c>
      <c r="Q52" s="10"/>
      <c r="R52" s="84">
        <f t="shared" si="4"/>
        <v>20</v>
      </c>
      <c r="S52" s="84">
        <f t="shared" si="4"/>
        <v>20</v>
      </c>
      <c r="T52" s="85">
        <f t="shared" si="4"/>
        <v>20</v>
      </c>
    </row>
    <row r="53" spans="9:23" s="6" customFormat="1" ht="20.25" customHeight="1" x14ac:dyDescent="0.25">
      <c r="I53" s="115" t="s">
        <v>35</v>
      </c>
      <c r="J53" s="116"/>
      <c r="K53" s="116"/>
      <c r="L53" s="116"/>
      <c r="M53" s="116"/>
      <c r="N53" s="51">
        <v>887</v>
      </c>
      <c r="O53" s="52" t="s">
        <v>50</v>
      </c>
      <c r="P53" s="63" t="s">
        <v>51</v>
      </c>
      <c r="Q53" s="10" t="s">
        <v>36</v>
      </c>
      <c r="R53" s="84">
        <f t="shared" si="4"/>
        <v>20</v>
      </c>
      <c r="S53" s="84">
        <f t="shared" si="4"/>
        <v>20</v>
      </c>
      <c r="T53" s="85">
        <f t="shared" si="4"/>
        <v>20</v>
      </c>
    </row>
    <row r="54" spans="9:23" s="6" customFormat="1" ht="21.75" customHeight="1" x14ac:dyDescent="0.25">
      <c r="I54" s="178" t="s">
        <v>180</v>
      </c>
      <c r="J54" s="231"/>
      <c r="K54" s="231"/>
      <c r="L54" s="231"/>
      <c r="M54" s="25"/>
      <c r="N54" s="51">
        <v>887</v>
      </c>
      <c r="O54" s="52" t="s">
        <v>50</v>
      </c>
      <c r="P54" s="63" t="s">
        <v>51</v>
      </c>
      <c r="Q54" s="10" t="s">
        <v>52</v>
      </c>
      <c r="R54" s="84">
        <v>20</v>
      </c>
      <c r="S54" s="97">
        <v>20</v>
      </c>
      <c r="T54" s="97">
        <v>20</v>
      </c>
    </row>
    <row r="55" spans="9:23" s="6" customFormat="1" ht="27" customHeight="1" x14ac:dyDescent="0.25">
      <c r="I55" s="191" t="s">
        <v>53</v>
      </c>
      <c r="J55" s="192"/>
      <c r="K55" s="192"/>
      <c r="L55" s="192"/>
      <c r="M55" s="25"/>
      <c r="N55" s="49">
        <v>887</v>
      </c>
      <c r="O55" s="50" t="s">
        <v>54</v>
      </c>
      <c r="P55" s="62" t="s">
        <v>55</v>
      </c>
      <c r="Q55" s="9"/>
      <c r="R55" s="82">
        <f>R56+R59+R62</f>
        <v>202.5</v>
      </c>
      <c r="S55" s="82">
        <f>S56+S59+S62</f>
        <v>213</v>
      </c>
      <c r="T55" s="82">
        <f>T56+T59+T62</f>
        <v>222.7</v>
      </c>
    </row>
    <row r="56" spans="9:23" s="6" customFormat="1" ht="75" customHeight="1" x14ac:dyDescent="0.25">
      <c r="I56" s="191" t="s">
        <v>184</v>
      </c>
      <c r="J56" s="192"/>
      <c r="K56" s="192"/>
      <c r="L56" s="192"/>
      <c r="M56" s="21"/>
      <c r="N56" s="49">
        <v>887</v>
      </c>
      <c r="O56" s="50" t="s">
        <v>54</v>
      </c>
      <c r="P56" s="62" t="s">
        <v>56</v>
      </c>
      <c r="Q56" s="9"/>
      <c r="R56" s="82">
        <f t="shared" ref="R56:T57" si="5">R57</f>
        <v>8.8000000000000007</v>
      </c>
      <c r="S56" s="82">
        <f t="shared" si="5"/>
        <v>9.1999999999999993</v>
      </c>
      <c r="T56" s="83">
        <f t="shared" si="5"/>
        <v>9.6</v>
      </c>
    </row>
    <row r="57" spans="9:23" s="6" customFormat="1" ht="28.5" customHeight="1" x14ac:dyDescent="0.25">
      <c r="I57" s="178" t="s">
        <v>18</v>
      </c>
      <c r="J57" s="179"/>
      <c r="K57" s="179"/>
      <c r="L57" s="179"/>
      <c r="M57" s="21"/>
      <c r="N57" s="51">
        <v>887</v>
      </c>
      <c r="O57" s="52" t="s">
        <v>54</v>
      </c>
      <c r="P57" s="63" t="s">
        <v>56</v>
      </c>
      <c r="Q57" s="10" t="s">
        <v>20</v>
      </c>
      <c r="R57" s="84">
        <f t="shared" si="5"/>
        <v>8.8000000000000007</v>
      </c>
      <c r="S57" s="84">
        <f t="shared" si="5"/>
        <v>9.1999999999999993</v>
      </c>
      <c r="T57" s="85">
        <f t="shared" si="5"/>
        <v>9.6</v>
      </c>
    </row>
    <row r="58" spans="9:23" s="6" customFormat="1" ht="30" customHeight="1" x14ac:dyDescent="0.25">
      <c r="I58" s="178" t="s">
        <v>21</v>
      </c>
      <c r="J58" s="179"/>
      <c r="K58" s="179"/>
      <c r="L58" s="179"/>
      <c r="M58" s="21"/>
      <c r="N58" s="51">
        <v>887</v>
      </c>
      <c r="O58" s="52" t="s">
        <v>54</v>
      </c>
      <c r="P58" s="63" t="s">
        <v>56</v>
      </c>
      <c r="Q58" s="10" t="s">
        <v>22</v>
      </c>
      <c r="R58" s="91">
        <v>8.8000000000000007</v>
      </c>
      <c r="S58" s="109">
        <v>9.1999999999999993</v>
      </c>
      <c r="T58" s="109">
        <v>9.6</v>
      </c>
      <c r="U58" s="6">
        <v>0.4</v>
      </c>
      <c r="V58" s="6">
        <v>0.5</v>
      </c>
      <c r="W58" s="6">
        <v>0.6</v>
      </c>
    </row>
    <row r="59" spans="9:23" s="6" customFormat="1" ht="30" customHeight="1" x14ac:dyDescent="0.25">
      <c r="I59" s="227" t="s">
        <v>211</v>
      </c>
      <c r="J59" s="228"/>
      <c r="K59" s="228"/>
      <c r="L59" s="228"/>
      <c r="M59" s="139"/>
      <c r="N59" s="140">
        <v>887</v>
      </c>
      <c r="O59" s="141" t="s">
        <v>54</v>
      </c>
      <c r="P59" s="142" t="s">
        <v>212</v>
      </c>
      <c r="Q59" s="130"/>
      <c r="R59" s="93">
        <f t="shared" ref="R59:T63" si="6">R60</f>
        <v>90</v>
      </c>
      <c r="S59" s="93">
        <f t="shared" si="6"/>
        <v>94.4</v>
      </c>
      <c r="T59" s="94">
        <f t="shared" si="6"/>
        <v>98.7</v>
      </c>
    </row>
    <row r="60" spans="9:23" s="6" customFormat="1" ht="30" customHeight="1" x14ac:dyDescent="0.25">
      <c r="I60" s="178" t="s">
        <v>18</v>
      </c>
      <c r="J60" s="179"/>
      <c r="K60" s="179"/>
      <c r="L60" s="179"/>
      <c r="M60" s="21"/>
      <c r="N60" s="51">
        <v>887</v>
      </c>
      <c r="O60" s="52" t="s">
        <v>54</v>
      </c>
      <c r="P60" s="63" t="s">
        <v>212</v>
      </c>
      <c r="Q60" s="10" t="s">
        <v>20</v>
      </c>
      <c r="R60" s="91">
        <f t="shared" si="6"/>
        <v>90</v>
      </c>
      <c r="S60" s="91">
        <f t="shared" si="6"/>
        <v>94.4</v>
      </c>
      <c r="T60" s="95">
        <f t="shared" si="6"/>
        <v>98.7</v>
      </c>
    </row>
    <row r="61" spans="9:23" s="6" customFormat="1" ht="30" customHeight="1" x14ac:dyDescent="0.25">
      <c r="I61" s="178" t="s">
        <v>21</v>
      </c>
      <c r="J61" s="179"/>
      <c r="K61" s="179"/>
      <c r="L61" s="179"/>
      <c r="M61" s="21"/>
      <c r="N61" s="51">
        <v>887</v>
      </c>
      <c r="O61" s="52" t="s">
        <v>54</v>
      </c>
      <c r="P61" s="129" t="s">
        <v>212</v>
      </c>
      <c r="Q61" s="130" t="s">
        <v>22</v>
      </c>
      <c r="R61" s="131">
        <v>90</v>
      </c>
      <c r="S61" s="132">
        <v>94.4</v>
      </c>
      <c r="T61" s="132">
        <v>98.7</v>
      </c>
    </row>
    <row r="62" spans="9:23" s="6" customFormat="1" ht="30" customHeight="1" x14ac:dyDescent="0.25">
      <c r="I62" s="227" t="s">
        <v>57</v>
      </c>
      <c r="J62" s="228"/>
      <c r="K62" s="228"/>
      <c r="L62" s="228"/>
      <c r="M62" s="24"/>
      <c r="N62" s="49">
        <v>887</v>
      </c>
      <c r="O62" s="50" t="s">
        <v>54</v>
      </c>
      <c r="P62" s="62" t="s">
        <v>58</v>
      </c>
      <c r="Q62" s="10"/>
      <c r="R62" s="93">
        <f t="shared" si="6"/>
        <v>103.7</v>
      </c>
      <c r="S62" s="93">
        <f t="shared" si="6"/>
        <v>109.4</v>
      </c>
      <c r="T62" s="94">
        <f t="shared" si="6"/>
        <v>114.4</v>
      </c>
    </row>
    <row r="63" spans="9:23" s="6" customFormat="1" ht="30" customHeight="1" x14ac:dyDescent="0.25">
      <c r="I63" s="178" t="s">
        <v>18</v>
      </c>
      <c r="J63" s="179"/>
      <c r="K63" s="179"/>
      <c r="L63" s="179"/>
      <c r="M63" s="21"/>
      <c r="N63" s="51">
        <v>887</v>
      </c>
      <c r="O63" s="52" t="s">
        <v>54</v>
      </c>
      <c r="P63" s="63" t="s">
        <v>58</v>
      </c>
      <c r="Q63" s="10" t="s">
        <v>20</v>
      </c>
      <c r="R63" s="100">
        <f t="shared" si="6"/>
        <v>103.7</v>
      </c>
      <c r="S63" s="100">
        <f t="shared" si="6"/>
        <v>109.4</v>
      </c>
      <c r="T63" s="164">
        <f t="shared" si="6"/>
        <v>114.4</v>
      </c>
    </row>
    <row r="64" spans="9:23" s="6" customFormat="1" ht="30" customHeight="1" x14ac:dyDescent="0.25">
      <c r="I64" s="178" t="s">
        <v>21</v>
      </c>
      <c r="J64" s="179"/>
      <c r="K64" s="179"/>
      <c r="L64" s="179"/>
      <c r="M64" s="21"/>
      <c r="N64" s="51">
        <v>887</v>
      </c>
      <c r="O64" s="52" t="s">
        <v>54</v>
      </c>
      <c r="P64" s="63" t="s">
        <v>58</v>
      </c>
      <c r="Q64" s="125" t="s">
        <v>22</v>
      </c>
      <c r="R64" s="126">
        <v>103.7</v>
      </c>
      <c r="S64" s="109">
        <v>109.4</v>
      </c>
      <c r="T64" s="109">
        <v>114.4</v>
      </c>
    </row>
    <row r="65" spans="1:23" s="17" customFormat="1" ht="31.5" customHeight="1" x14ac:dyDescent="0.25">
      <c r="I65" s="191" t="s">
        <v>59</v>
      </c>
      <c r="J65" s="192"/>
      <c r="K65" s="192"/>
      <c r="L65" s="192"/>
      <c r="M65" s="24"/>
      <c r="N65" s="49">
        <v>887</v>
      </c>
      <c r="O65" s="50" t="s">
        <v>60</v>
      </c>
      <c r="P65" s="62"/>
      <c r="Q65" s="14"/>
      <c r="R65" s="165">
        <f>R70+R73</f>
        <v>104.4</v>
      </c>
      <c r="S65" s="165">
        <f>S70+S73</f>
        <v>109.8</v>
      </c>
      <c r="T65" s="166">
        <f>T70+T73</f>
        <v>114.60000000000001</v>
      </c>
    </row>
    <row r="66" spans="1:23" s="17" customFormat="1" ht="41.25" customHeight="1" x14ac:dyDescent="0.25">
      <c r="I66" s="191" t="s">
        <v>61</v>
      </c>
      <c r="J66" s="192"/>
      <c r="K66" s="192"/>
      <c r="L66" s="192"/>
      <c r="M66" s="24"/>
      <c r="N66" s="49">
        <v>887</v>
      </c>
      <c r="O66" s="50" t="s">
        <v>62</v>
      </c>
      <c r="P66" s="62"/>
      <c r="Q66" s="14"/>
      <c r="R66" s="93">
        <f>R67+R70</f>
        <v>37.1</v>
      </c>
      <c r="S66" s="93">
        <f>S67+S70</f>
        <v>39</v>
      </c>
      <c r="T66" s="94">
        <f>T67+T70</f>
        <v>40.799999999999997</v>
      </c>
    </row>
    <row r="67" spans="1:23" s="6" customFormat="1" ht="81" hidden="1" customHeight="1" x14ac:dyDescent="0.25">
      <c r="A67" s="17"/>
      <c r="B67" s="17"/>
      <c r="C67" s="17"/>
      <c r="D67" s="17"/>
      <c r="E67" s="17"/>
      <c r="F67" s="17"/>
      <c r="G67" s="17"/>
      <c r="H67" s="17"/>
      <c r="I67" s="191" t="s">
        <v>63</v>
      </c>
      <c r="J67" s="192"/>
      <c r="K67" s="192"/>
      <c r="L67" s="192"/>
      <c r="M67" s="24"/>
      <c r="N67" s="49">
        <v>887</v>
      </c>
      <c r="O67" s="50" t="s">
        <v>64</v>
      </c>
      <c r="P67" s="62" t="s">
        <v>65</v>
      </c>
      <c r="Q67" s="9"/>
      <c r="R67" s="93">
        <f t="shared" ref="R67:T68" si="7">R68</f>
        <v>0</v>
      </c>
      <c r="S67" s="93">
        <f t="shared" si="7"/>
        <v>0</v>
      </c>
      <c r="T67" s="94">
        <f t="shared" si="7"/>
        <v>0</v>
      </c>
    </row>
    <row r="68" spans="1:23" s="6" customFormat="1" ht="59.25" hidden="1" customHeight="1" x14ac:dyDescent="0.25">
      <c r="I68" s="178" t="s">
        <v>18</v>
      </c>
      <c r="J68" s="179"/>
      <c r="K68" s="179"/>
      <c r="L68" s="179"/>
      <c r="M68" s="179"/>
      <c r="N68" s="49">
        <v>887</v>
      </c>
      <c r="O68" s="52" t="s">
        <v>64</v>
      </c>
      <c r="P68" s="63" t="s">
        <v>65</v>
      </c>
      <c r="Q68" s="10" t="s">
        <v>20</v>
      </c>
      <c r="R68" s="91">
        <f t="shared" si="7"/>
        <v>0</v>
      </c>
      <c r="S68" s="91">
        <f t="shared" si="7"/>
        <v>0</v>
      </c>
      <c r="T68" s="95">
        <f t="shared" si="7"/>
        <v>0</v>
      </c>
    </row>
    <row r="69" spans="1:23" s="6" customFormat="1" ht="42" hidden="1" customHeight="1" x14ac:dyDescent="0.25">
      <c r="I69" s="178" t="s">
        <v>21</v>
      </c>
      <c r="J69" s="179"/>
      <c r="K69" s="179"/>
      <c r="L69" s="179"/>
      <c r="M69" s="11"/>
      <c r="N69" s="49">
        <v>887</v>
      </c>
      <c r="O69" s="52" t="s">
        <v>64</v>
      </c>
      <c r="P69" s="63" t="s">
        <v>65</v>
      </c>
      <c r="Q69" s="10" t="s">
        <v>22</v>
      </c>
      <c r="R69" s="91"/>
      <c r="S69" s="91"/>
      <c r="T69" s="95"/>
    </row>
    <row r="70" spans="1:23" s="6" customFormat="1" ht="84" customHeight="1" x14ac:dyDescent="0.25">
      <c r="A70" s="17"/>
      <c r="B70" s="17"/>
      <c r="C70" s="17"/>
      <c r="D70" s="17"/>
      <c r="E70" s="17"/>
      <c r="F70" s="17"/>
      <c r="G70" s="17"/>
      <c r="H70" s="17"/>
      <c r="I70" s="191" t="s">
        <v>66</v>
      </c>
      <c r="J70" s="192"/>
      <c r="K70" s="192"/>
      <c r="L70" s="192"/>
      <c r="M70" s="24"/>
      <c r="N70" s="49">
        <v>887</v>
      </c>
      <c r="O70" s="50" t="s">
        <v>62</v>
      </c>
      <c r="P70" s="62" t="s">
        <v>67</v>
      </c>
      <c r="Q70" s="9"/>
      <c r="R70" s="93">
        <f t="shared" ref="R70:T71" si="8">R71</f>
        <v>37.1</v>
      </c>
      <c r="S70" s="93">
        <f t="shared" si="8"/>
        <v>39</v>
      </c>
      <c r="T70" s="94">
        <f t="shared" si="8"/>
        <v>40.799999999999997</v>
      </c>
    </row>
    <row r="71" spans="1:23" s="6" customFormat="1" ht="29.25" customHeight="1" x14ac:dyDescent="0.25">
      <c r="I71" s="176" t="s">
        <v>18</v>
      </c>
      <c r="J71" s="177"/>
      <c r="K71" s="177"/>
      <c r="L71" s="177"/>
      <c r="M71" s="177"/>
      <c r="N71" s="51">
        <v>887</v>
      </c>
      <c r="O71" s="52" t="s">
        <v>62</v>
      </c>
      <c r="P71" s="63" t="s">
        <v>67</v>
      </c>
      <c r="Q71" s="10" t="s">
        <v>20</v>
      </c>
      <c r="R71" s="91">
        <f t="shared" si="8"/>
        <v>37.1</v>
      </c>
      <c r="S71" s="91">
        <f t="shared" si="8"/>
        <v>39</v>
      </c>
      <c r="T71" s="95">
        <f t="shared" si="8"/>
        <v>40.799999999999997</v>
      </c>
    </row>
    <row r="72" spans="1:23" s="6" customFormat="1" ht="31.5" customHeight="1" x14ac:dyDescent="0.25">
      <c r="I72" s="178" t="s">
        <v>21</v>
      </c>
      <c r="J72" s="179"/>
      <c r="K72" s="179"/>
      <c r="L72" s="179"/>
      <c r="M72" s="21"/>
      <c r="N72" s="51">
        <v>887</v>
      </c>
      <c r="O72" s="52" t="s">
        <v>62</v>
      </c>
      <c r="P72" s="63" t="s">
        <v>67</v>
      </c>
      <c r="Q72" s="10" t="s">
        <v>22</v>
      </c>
      <c r="R72" s="91">
        <f>11.3+25.8</f>
        <v>37.1</v>
      </c>
      <c r="S72" s="109">
        <f>11.8+27.2</f>
        <v>39</v>
      </c>
      <c r="T72" s="109">
        <f>12.4+28.4</f>
        <v>40.799999999999997</v>
      </c>
      <c r="U72" s="6">
        <v>25.8</v>
      </c>
      <c r="V72" s="6">
        <v>27.2</v>
      </c>
      <c r="W72" s="6">
        <v>28.4</v>
      </c>
    </row>
    <row r="73" spans="1:23" s="6" customFormat="1" ht="33.75" customHeight="1" x14ac:dyDescent="0.25">
      <c r="I73" s="191" t="s">
        <v>68</v>
      </c>
      <c r="J73" s="192"/>
      <c r="K73" s="192"/>
      <c r="L73" s="192"/>
      <c r="M73" s="21"/>
      <c r="N73" s="49">
        <v>887</v>
      </c>
      <c r="O73" s="50" t="s">
        <v>69</v>
      </c>
      <c r="P73" s="62"/>
      <c r="Q73" s="9"/>
      <c r="R73" s="93">
        <f>R74+R77+R80+R86+R89+R92+R83+R95</f>
        <v>67.3</v>
      </c>
      <c r="S73" s="93">
        <f>S74+S77+S80+S86+S89+S92+S83+S95</f>
        <v>70.8</v>
      </c>
      <c r="T73" s="94">
        <f>T74+T77+T80+T86+T89+T92+T83+T95</f>
        <v>73.800000000000011</v>
      </c>
    </row>
    <row r="74" spans="1:23" s="6" customFormat="1" ht="64.5" customHeight="1" x14ac:dyDescent="0.25">
      <c r="I74" s="191" t="s">
        <v>186</v>
      </c>
      <c r="J74" s="192"/>
      <c r="K74" s="192"/>
      <c r="L74" s="192"/>
      <c r="M74" s="11"/>
      <c r="N74" s="49">
        <v>887</v>
      </c>
      <c r="O74" s="50" t="s">
        <v>69</v>
      </c>
      <c r="P74" s="64" t="s">
        <v>70</v>
      </c>
      <c r="Q74" s="14"/>
      <c r="R74" s="93">
        <f t="shared" ref="R74:T75" si="9">R75</f>
        <v>13.7</v>
      </c>
      <c r="S74" s="93">
        <f t="shared" si="9"/>
        <v>14.4</v>
      </c>
      <c r="T74" s="94">
        <f t="shared" si="9"/>
        <v>15.100000000000001</v>
      </c>
    </row>
    <row r="75" spans="1:23" s="6" customFormat="1" ht="29.25" customHeight="1" x14ac:dyDescent="0.25">
      <c r="I75" s="178" t="s">
        <v>18</v>
      </c>
      <c r="J75" s="179"/>
      <c r="K75" s="179"/>
      <c r="L75" s="179"/>
      <c r="M75" s="11"/>
      <c r="N75" s="51">
        <v>887</v>
      </c>
      <c r="O75" s="52" t="s">
        <v>69</v>
      </c>
      <c r="P75" s="65" t="s">
        <v>70</v>
      </c>
      <c r="Q75" s="15" t="s">
        <v>20</v>
      </c>
      <c r="R75" s="91">
        <f t="shared" si="9"/>
        <v>13.7</v>
      </c>
      <c r="S75" s="91">
        <f t="shared" si="9"/>
        <v>14.4</v>
      </c>
      <c r="T75" s="95">
        <f t="shared" si="9"/>
        <v>15.100000000000001</v>
      </c>
    </row>
    <row r="76" spans="1:23" s="6" customFormat="1" ht="33" customHeight="1" x14ac:dyDescent="0.25">
      <c r="I76" s="178" t="s">
        <v>21</v>
      </c>
      <c r="J76" s="179"/>
      <c r="K76" s="179"/>
      <c r="L76" s="179"/>
      <c r="M76" s="11"/>
      <c r="N76" s="51">
        <v>887</v>
      </c>
      <c r="O76" s="52" t="s">
        <v>69</v>
      </c>
      <c r="P76" s="65" t="s">
        <v>70</v>
      </c>
      <c r="Q76" s="15" t="s">
        <v>22</v>
      </c>
      <c r="R76" s="91">
        <f>5.6+8.1</f>
        <v>13.7</v>
      </c>
      <c r="S76" s="109">
        <f>5.9+8.5</f>
        <v>14.4</v>
      </c>
      <c r="T76" s="109">
        <f>6.2+8.9</f>
        <v>15.100000000000001</v>
      </c>
      <c r="U76" s="6">
        <v>8.1</v>
      </c>
      <c r="V76" s="6">
        <v>8.5</v>
      </c>
      <c r="W76" s="6">
        <v>8.9</v>
      </c>
    </row>
    <row r="77" spans="1:23" s="6" customFormat="1" ht="60" customHeight="1" x14ac:dyDescent="0.25">
      <c r="I77" s="191" t="s">
        <v>187</v>
      </c>
      <c r="J77" s="192"/>
      <c r="K77" s="192"/>
      <c r="L77" s="192"/>
      <c r="M77" s="11"/>
      <c r="N77" s="49">
        <v>887</v>
      </c>
      <c r="O77" s="50" t="s">
        <v>69</v>
      </c>
      <c r="P77" s="64" t="s">
        <v>71</v>
      </c>
      <c r="Q77" s="14"/>
      <c r="R77" s="93">
        <f t="shared" ref="R77:T78" si="10">R78</f>
        <v>13.799999999999999</v>
      </c>
      <c r="S77" s="93">
        <f t="shared" si="10"/>
        <v>14.5</v>
      </c>
      <c r="T77" s="94">
        <f t="shared" si="10"/>
        <v>15.2</v>
      </c>
    </row>
    <row r="78" spans="1:23" s="6" customFormat="1" ht="29.25" customHeight="1" x14ac:dyDescent="0.25">
      <c r="I78" s="178" t="s">
        <v>18</v>
      </c>
      <c r="J78" s="179"/>
      <c r="K78" s="179"/>
      <c r="L78" s="179"/>
      <c r="M78" s="11"/>
      <c r="N78" s="51">
        <v>887</v>
      </c>
      <c r="O78" s="52" t="s">
        <v>69</v>
      </c>
      <c r="P78" s="65" t="s">
        <v>71</v>
      </c>
      <c r="Q78" s="15" t="s">
        <v>20</v>
      </c>
      <c r="R78" s="91">
        <f t="shared" si="10"/>
        <v>13.799999999999999</v>
      </c>
      <c r="S78" s="91">
        <f t="shared" si="10"/>
        <v>14.5</v>
      </c>
      <c r="T78" s="95">
        <f t="shared" si="10"/>
        <v>15.2</v>
      </c>
    </row>
    <row r="79" spans="1:23" s="6" customFormat="1" ht="31.5" customHeight="1" x14ac:dyDescent="0.25">
      <c r="I79" s="178" t="s">
        <v>21</v>
      </c>
      <c r="J79" s="179"/>
      <c r="K79" s="179"/>
      <c r="L79" s="179"/>
      <c r="M79" s="11"/>
      <c r="N79" s="51">
        <v>887</v>
      </c>
      <c r="O79" s="52" t="s">
        <v>69</v>
      </c>
      <c r="P79" s="65" t="s">
        <v>71</v>
      </c>
      <c r="Q79" s="15" t="s">
        <v>22</v>
      </c>
      <c r="R79" s="91">
        <f>5.6+8.2</f>
        <v>13.799999999999999</v>
      </c>
      <c r="S79" s="109">
        <f>5.9+8.6</f>
        <v>14.5</v>
      </c>
      <c r="T79" s="109">
        <f>6.2+9</f>
        <v>15.2</v>
      </c>
      <c r="U79" s="6">
        <v>8.1999999999999993</v>
      </c>
      <c r="V79" s="6">
        <v>8.6</v>
      </c>
      <c r="W79" s="6">
        <v>9</v>
      </c>
    </row>
    <row r="80" spans="1:23" s="17" customFormat="1" ht="80.25" customHeight="1" x14ac:dyDescent="0.25">
      <c r="I80" s="191" t="s">
        <v>194</v>
      </c>
      <c r="J80" s="192"/>
      <c r="K80" s="192"/>
      <c r="L80" s="192"/>
      <c r="M80" s="13"/>
      <c r="N80" s="49">
        <v>887</v>
      </c>
      <c r="O80" s="50" t="s">
        <v>69</v>
      </c>
      <c r="P80" s="64" t="s">
        <v>72</v>
      </c>
      <c r="Q80" s="14"/>
      <c r="R80" s="93">
        <f t="shared" ref="R80:T81" si="11">R81</f>
        <v>18.7</v>
      </c>
      <c r="S80" s="93">
        <f t="shared" si="11"/>
        <v>19.5</v>
      </c>
      <c r="T80" s="94">
        <f t="shared" si="11"/>
        <v>20.399999999999999</v>
      </c>
    </row>
    <row r="81" spans="9:23" s="17" customFormat="1" ht="25.5" customHeight="1" x14ac:dyDescent="0.25">
      <c r="I81" s="178" t="s">
        <v>18</v>
      </c>
      <c r="J81" s="179"/>
      <c r="K81" s="179"/>
      <c r="L81" s="179"/>
      <c r="M81" s="13"/>
      <c r="N81" s="51">
        <v>887</v>
      </c>
      <c r="O81" s="52" t="s">
        <v>69</v>
      </c>
      <c r="P81" s="65" t="s">
        <v>72</v>
      </c>
      <c r="Q81" s="15" t="s">
        <v>20</v>
      </c>
      <c r="R81" s="91">
        <f t="shared" si="11"/>
        <v>18.7</v>
      </c>
      <c r="S81" s="91">
        <f t="shared" si="11"/>
        <v>19.5</v>
      </c>
      <c r="T81" s="95">
        <f t="shared" si="11"/>
        <v>20.399999999999999</v>
      </c>
    </row>
    <row r="82" spans="9:23" s="17" customFormat="1" ht="24.75" customHeight="1" x14ac:dyDescent="0.25">
      <c r="I82" s="178" t="s">
        <v>21</v>
      </c>
      <c r="J82" s="179"/>
      <c r="K82" s="179"/>
      <c r="L82" s="179"/>
      <c r="M82" s="13"/>
      <c r="N82" s="51">
        <v>887</v>
      </c>
      <c r="O82" s="52" t="s">
        <v>69</v>
      </c>
      <c r="P82" s="65" t="s">
        <v>72</v>
      </c>
      <c r="Q82" s="15" t="s">
        <v>22</v>
      </c>
      <c r="R82" s="91">
        <f>9.5+9.2</f>
        <v>18.7</v>
      </c>
      <c r="S82" s="109">
        <f>9.9+9.6</f>
        <v>19.5</v>
      </c>
      <c r="T82" s="109">
        <f>10.4+10</f>
        <v>20.399999999999999</v>
      </c>
      <c r="U82" s="6">
        <v>9.1999999999999993</v>
      </c>
      <c r="V82" s="6">
        <v>9.6</v>
      </c>
      <c r="W82" s="6">
        <v>10</v>
      </c>
    </row>
    <row r="83" spans="9:23" s="17" customFormat="1" ht="63" hidden="1" customHeight="1" x14ac:dyDescent="0.25">
      <c r="I83" s="225" t="s">
        <v>73</v>
      </c>
      <c r="J83" s="226"/>
      <c r="K83" s="226"/>
      <c r="L83" s="226"/>
      <c r="M83" s="13"/>
      <c r="N83" s="55">
        <v>887</v>
      </c>
      <c r="O83" s="56" t="s">
        <v>69</v>
      </c>
      <c r="P83" s="67" t="s">
        <v>74</v>
      </c>
      <c r="Q83" s="28"/>
      <c r="R83" s="167">
        <f>R84</f>
        <v>0</v>
      </c>
      <c r="S83" s="168"/>
      <c r="T83" s="168"/>
    </row>
    <row r="84" spans="9:23" s="17" customFormat="1" ht="25.5" hidden="1" customHeight="1" x14ac:dyDescent="0.25">
      <c r="I84" s="221" t="s">
        <v>18</v>
      </c>
      <c r="J84" s="222"/>
      <c r="K84" s="222"/>
      <c r="L84" s="222"/>
      <c r="M84" s="13"/>
      <c r="N84" s="57">
        <v>887</v>
      </c>
      <c r="O84" s="58" t="s">
        <v>69</v>
      </c>
      <c r="P84" s="68" t="s">
        <v>74</v>
      </c>
      <c r="Q84" s="29" t="s">
        <v>20</v>
      </c>
      <c r="R84" s="96">
        <f>R85</f>
        <v>0</v>
      </c>
      <c r="S84" s="168"/>
      <c r="T84" s="168"/>
    </row>
    <row r="85" spans="9:23" s="17" customFormat="1" ht="25.5" hidden="1" customHeight="1" x14ac:dyDescent="0.25">
      <c r="I85" s="221" t="s">
        <v>21</v>
      </c>
      <c r="J85" s="222"/>
      <c r="K85" s="222"/>
      <c r="L85" s="222"/>
      <c r="M85" s="13"/>
      <c r="N85" s="57">
        <v>887</v>
      </c>
      <c r="O85" s="58" t="s">
        <v>69</v>
      </c>
      <c r="P85" s="68" t="s">
        <v>74</v>
      </c>
      <c r="Q85" s="29" t="s">
        <v>22</v>
      </c>
      <c r="R85" s="96"/>
      <c r="S85" s="168"/>
      <c r="T85" s="168"/>
    </row>
    <row r="86" spans="9:23" s="6" customFormat="1" ht="92.25" customHeight="1" x14ac:dyDescent="0.25">
      <c r="I86" s="171" t="s">
        <v>208</v>
      </c>
      <c r="J86" s="172"/>
      <c r="K86" s="172"/>
      <c r="L86" s="172"/>
      <c r="M86" s="11"/>
      <c r="N86" s="49">
        <v>887</v>
      </c>
      <c r="O86" s="50" t="s">
        <v>69</v>
      </c>
      <c r="P86" s="64" t="s">
        <v>75</v>
      </c>
      <c r="Q86" s="14"/>
      <c r="R86" s="93">
        <f t="shared" ref="R86:T87" si="12">R87</f>
        <v>13.799999999999999</v>
      </c>
      <c r="S86" s="93">
        <f t="shared" si="12"/>
        <v>14.8</v>
      </c>
      <c r="T86" s="94">
        <f t="shared" si="12"/>
        <v>15.2</v>
      </c>
    </row>
    <row r="87" spans="9:23" s="6" customFormat="1" ht="29.25" customHeight="1" x14ac:dyDescent="0.25">
      <c r="I87" s="178" t="s">
        <v>18</v>
      </c>
      <c r="J87" s="179"/>
      <c r="K87" s="179"/>
      <c r="L87" s="179"/>
      <c r="M87" s="11"/>
      <c r="N87" s="51">
        <v>887</v>
      </c>
      <c r="O87" s="52" t="s">
        <v>69</v>
      </c>
      <c r="P87" s="65" t="s">
        <v>75</v>
      </c>
      <c r="Q87" s="15" t="s">
        <v>20</v>
      </c>
      <c r="R87" s="91">
        <f t="shared" si="12"/>
        <v>13.799999999999999</v>
      </c>
      <c r="S87" s="91">
        <f t="shared" si="12"/>
        <v>14.8</v>
      </c>
      <c r="T87" s="95">
        <f t="shared" si="12"/>
        <v>15.2</v>
      </c>
    </row>
    <row r="88" spans="9:23" s="6" customFormat="1" ht="31.5" customHeight="1" x14ac:dyDescent="0.25">
      <c r="I88" s="178" t="s">
        <v>21</v>
      </c>
      <c r="J88" s="179"/>
      <c r="K88" s="179"/>
      <c r="L88" s="179"/>
      <c r="M88" s="11"/>
      <c r="N88" s="51">
        <v>887</v>
      </c>
      <c r="O88" s="52" t="s">
        <v>69</v>
      </c>
      <c r="P88" s="65" t="s">
        <v>75</v>
      </c>
      <c r="Q88" s="15" t="s">
        <v>22</v>
      </c>
      <c r="R88" s="91">
        <f>5.6+8.2</f>
        <v>13.799999999999999</v>
      </c>
      <c r="S88" s="109">
        <f>5.9+8.9</f>
        <v>14.8</v>
      </c>
      <c r="T88" s="109">
        <f>6.2+9</f>
        <v>15.2</v>
      </c>
      <c r="U88" s="6">
        <v>8.1999999999999993</v>
      </c>
      <c r="V88" s="6">
        <v>8.9</v>
      </c>
      <c r="W88" s="6">
        <v>9</v>
      </c>
    </row>
    <row r="89" spans="9:23" s="6" customFormat="1" ht="75" customHeight="1" x14ac:dyDescent="0.25">
      <c r="I89" s="171" t="s">
        <v>189</v>
      </c>
      <c r="J89" s="172"/>
      <c r="K89" s="172"/>
      <c r="L89" s="172"/>
      <c r="M89" s="11"/>
      <c r="N89" s="49">
        <v>887</v>
      </c>
      <c r="O89" s="50" t="s">
        <v>69</v>
      </c>
      <c r="P89" s="64" t="s">
        <v>76</v>
      </c>
      <c r="Q89" s="14"/>
      <c r="R89" s="93">
        <f t="shared" ref="R89:T90" si="13">R90</f>
        <v>0</v>
      </c>
      <c r="S89" s="93">
        <f t="shared" si="13"/>
        <v>0</v>
      </c>
      <c r="T89" s="94">
        <f t="shared" si="13"/>
        <v>0</v>
      </c>
    </row>
    <row r="90" spans="9:23" s="6" customFormat="1" ht="26.25" customHeight="1" x14ac:dyDescent="0.25">
      <c r="I90" s="178" t="s">
        <v>18</v>
      </c>
      <c r="J90" s="179"/>
      <c r="K90" s="179"/>
      <c r="L90" s="179"/>
      <c r="M90" s="11"/>
      <c r="N90" s="51">
        <v>887</v>
      </c>
      <c r="O90" s="52" t="s">
        <v>69</v>
      </c>
      <c r="P90" s="65" t="s">
        <v>76</v>
      </c>
      <c r="Q90" s="15" t="s">
        <v>20</v>
      </c>
      <c r="R90" s="91">
        <f t="shared" si="13"/>
        <v>0</v>
      </c>
      <c r="S90" s="91">
        <f t="shared" si="13"/>
        <v>0</v>
      </c>
      <c r="T90" s="95">
        <f t="shared" si="13"/>
        <v>0</v>
      </c>
    </row>
    <row r="91" spans="9:23" s="6" customFormat="1" ht="26.25" customHeight="1" x14ac:dyDescent="0.25">
      <c r="I91" s="178" t="s">
        <v>21</v>
      </c>
      <c r="J91" s="179"/>
      <c r="K91" s="179"/>
      <c r="L91" s="179"/>
      <c r="M91" s="11"/>
      <c r="N91" s="51">
        <v>887</v>
      </c>
      <c r="O91" s="52" t="s">
        <v>69</v>
      </c>
      <c r="P91" s="65" t="s">
        <v>76</v>
      </c>
      <c r="Q91" s="15" t="s">
        <v>22</v>
      </c>
      <c r="R91" s="91">
        <v>0</v>
      </c>
      <c r="S91" s="109">
        <v>0</v>
      </c>
      <c r="T91" s="109">
        <v>0</v>
      </c>
      <c r="U91" s="6">
        <v>-2.8</v>
      </c>
      <c r="V91" s="6">
        <v>-2.9</v>
      </c>
      <c r="W91" s="6">
        <v>-3.1</v>
      </c>
    </row>
    <row r="92" spans="9:23" s="6" customFormat="1" ht="135" customHeight="1" x14ac:dyDescent="0.25">
      <c r="I92" s="171" t="s">
        <v>190</v>
      </c>
      <c r="J92" s="172"/>
      <c r="K92" s="172"/>
      <c r="L92" s="172"/>
      <c r="M92" s="11"/>
      <c r="N92" s="49">
        <v>887</v>
      </c>
      <c r="O92" s="50" t="s">
        <v>69</v>
      </c>
      <c r="P92" s="64" t="s">
        <v>77</v>
      </c>
      <c r="Q92" s="14"/>
      <c r="R92" s="93">
        <f t="shared" ref="R92:T93" si="14">R93</f>
        <v>7.3</v>
      </c>
      <c r="S92" s="93">
        <f t="shared" si="14"/>
        <v>7.6</v>
      </c>
      <c r="T92" s="94">
        <f t="shared" si="14"/>
        <v>7.9</v>
      </c>
    </row>
    <row r="93" spans="9:23" s="6" customFormat="1" ht="30" customHeight="1" x14ac:dyDescent="0.25">
      <c r="I93" s="178" t="s">
        <v>18</v>
      </c>
      <c r="J93" s="179"/>
      <c r="K93" s="179"/>
      <c r="L93" s="179"/>
      <c r="M93" s="11"/>
      <c r="N93" s="51">
        <v>887</v>
      </c>
      <c r="O93" s="52" t="s">
        <v>69</v>
      </c>
      <c r="P93" s="65" t="s">
        <v>77</v>
      </c>
      <c r="Q93" s="15" t="s">
        <v>20</v>
      </c>
      <c r="R93" s="91">
        <f t="shared" si="14"/>
        <v>7.3</v>
      </c>
      <c r="S93" s="91">
        <f t="shared" si="14"/>
        <v>7.6</v>
      </c>
      <c r="T93" s="95">
        <f t="shared" si="14"/>
        <v>7.9</v>
      </c>
    </row>
    <row r="94" spans="9:23" s="6" customFormat="1" ht="30" customHeight="1" x14ac:dyDescent="0.25">
      <c r="I94" s="178" t="s">
        <v>21</v>
      </c>
      <c r="J94" s="179"/>
      <c r="K94" s="179"/>
      <c r="L94" s="179"/>
      <c r="M94" s="11"/>
      <c r="N94" s="51">
        <v>887</v>
      </c>
      <c r="O94" s="52" t="s">
        <v>69</v>
      </c>
      <c r="P94" s="65" t="s">
        <v>77</v>
      </c>
      <c r="Q94" s="15" t="s">
        <v>22</v>
      </c>
      <c r="R94" s="91">
        <f>2.8+4.5</f>
        <v>7.3</v>
      </c>
      <c r="S94" s="109">
        <f>2.9+4.7</f>
        <v>7.6</v>
      </c>
      <c r="T94" s="109">
        <f>3.1+4.8</f>
        <v>7.9</v>
      </c>
      <c r="U94" s="6">
        <v>4.5</v>
      </c>
      <c r="V94" s="6">
        <v>4.7</v>
      </c>
      <c r="W94" s="6">
        <v>4.8</v>
      </c>
    </row>
    <row r="95" spans="9:23" s="6" customFormat="1" ht="98.25" hidden="1" customHeight="1" x14ac:dyDescent="0.25">
      <c r="I95" s="225" t="s">
        <v>144</v>
      </c>
      <c r="J95" s="226"/>
      <c r="K95" s="226"/>
      <c r="L95" s="226"/>
      <c r="M95" s="11"/>
      <c r="N95" s="55">
        <v>887</v>
      </c>
      <c r="O95" s="56" t="s">
        <v>69</v>
      </c>
      <c r="P95" s="67" t="s">
        <v>79</v>
      </c>
      <c r="Q95" s="28"/>
      <c r="R95" s="167">
        <f>R96</f>
        <v>0</v>
      </c>
      <c r="S95" s="109"/>
      <c r="T95" s="109"/>
    </row>
    <row r="96" spans="9:23" s="6" customFormat="1" ht="34.5" hidden="1" customHeight="1" x14ac:dyDescent="0.25">
      <c r="I96" s="221" t="s">
        <v>18</v>
      </c>
      <c r="J96" s="222"/>
      <c r="K96" s="222"/>
      <c r="L96" s="222"/>
      <c r="M96" s="11"/>
      <c r="N96" s="57">
        <v>887</v>
      </c>
      <c r="O96" s="58" t="s">
        <v>69</v>
      </c>
      <c r="P96" s="68" t="s">
        <v>79</v>
      </c>
      <c r="Q96" s="29" t="s">
        <v>20</v>
      </c>
      <c r="R96" s="96">
        <f>R97</f>
        <v>0</v>
      </c>
      <c r="S96" s="109"/>
      <c r="T96" s="109"/>
    </row>
    <row r="97" spans="9:20" s="6" customFormat="1" ht="34.5" hidden="1" customHeight="1" x14ac:dyDescent="0.25">
      <c r="I97" s="221" t="s">
        <v>21</v>
      </c>
      <c r="J97" s="222"/>
      <c r="K97" s="222"/>
      <c r="L97" s="222"/>
      <c r="M97" s="11"/>
      <c r="N97" s="57">
        <v>887</v>
      </c>
      <c r="O97" s="58" t="s">
        <v>69</v>
      </c>
      <c r="P97" s="68" t="s">
        <v>79</v>
      </c>
      <c r="Q97" s="29" t="s">
        <v>22</v>
      </c>
      <c r="R97" s="96"/>
      <c r="S97" s="109"/>
      <c r="T97" s="109"/>
    </row>
    <row r="98" spans="9:20" s="6" customFormat="1" ht="27.75" customHeight="1" x14ac:dyDescent="0.25">
      <c r="I98" s="191" t="s">
        <v>80</v>
      </c>
      <c r="J98" s="192"/>
      <c r="K98" s="192"/>
      <c r="L98" s="192"/>
      <c r="M98" s="21"/>
      <c r="N98" s="49">
        <v>887</v>
      </c>
      <c r="O98" s="50" t="s">
        <v>81</v>
      </c>
      <c r="P98" s="62"/>
      <c r="Q98" s="14"/>
      <c r="R98" s="93">
        <f>R99+R103</f>
        <v>18113.900000000001</v>
      </c>
      <c r="S98" s="93">
        <f>S99+S103</f>
        <v>18996</v>
      </c>
      <c r="T98" s="94">
        <f>T99+T103</f>
        <v>19864.2</v>
      </c>
    </row>
    <row r="99" spans="9:20" s="17" customFormat="1" ht="22.5" customHeight="1" x14ac:dyDescent="0.25">
      <c r="I99" s="191" t="s">
        <v>82</v>
      </c>
      <c r="J99" s="192"/>
      <c r="K99" s="192"/>
      <c r="L99" s="192"/>
      <c r="M99" s="24"/>
      <c r="N99" s="49">
        <v>887</v>
      </c>
      <c r="O99" s="50" t="s">
        <v>83</v>
      </c>
      <c r="P99" s="62"/>
      <c r="Q99" s="14"/>
      <c r="R99" s="93">
        <f>R100</f>
        <v>115.7</v>
      </c>
      <c r="S99" s="93">
        <f t="shared" ref="S99:T101" si="15">S100</f>
        <v>121.3</v>
      </c>
      <c r="T99" s="94">
        <f t="shared" si="15"/>
        <v>126.9</v>
      </c>
    </row>
    <row r="100" spans="9:20" s="17" customFormat="1" ht="132" customHeight="1" x14ac:dyDescent="0.25">
      <c r="I100" s="191" t="s">
        <v>181</v>
      </c>
      <c r="J100" s="192"/>
      <c r="K100" s="192"/>
      <c r="L100" s="192"/>
      <c r="M100" s="192"/>
      <c r="N100" s="49">
        <v>887</v>
      </c>
      <c r="O100" s="50" t="s">
        <v>83</v>
      </c>
      <c r="P100" s="62" t="s">
        <v>84</v>
      </c>
      <c r="Q100" s="9"/>
      <c r="R100" s="93">
        <f>R101</f>
        <v>115.7</v>
      </c>
      <c r="S100" s="93">
        <f t="shared" si="15"/>
        <v>121.3</v>
      </c>
      <c r="T100" s="94">
        <f t="shared" si="15"/>
        <v>126.9</v>
      </c>
    </row>
    <row r="101" spans="9:20" s="6" customFormat="1" ht="28.5" customHeight="1" x14ac:dyDescent="0.25">
      <c r="I101" s="176" t="s">
        <v>18</v>
      </c>
      <c r="J101" s="177"/>
      <c r="K101" s="177"/>
      <c r="L101" s="177"/>
      <c r="M101" s="177"/>
      <c r="N101" s="51">
        <v>887</v>
      </c>
      <c r="O101" s="52" t="s">
        <v>83</v>
      </c>
      <c r="P101" s="63" t="s">
        <v>84</v>
      </c>
      <c r="Q101" s="10" t="s">
        <v>20</v>
      </c>
      <c r="R101" s="91">
        <f>R102</f>
        <v>115.7</v>
      </c>
      <c r="S101" s="91">
        <f t="shared" si="15"/>
        <v>121.3</v>
      </c>
      <c r="T101" s="95">
        <f t="shared" si="15"/>
        <v>126.9</v>
      </c>
    </row>
    <row r="102" spans="9:20" s="6" customFormat="1" ht="29.25" customHeight="1" x14ac:dyDescent="0.25">
      <c r="I102" s="223" t="s">
        <v>21</v>
      </c>
      <c r="J102" s="224"/>
      <c r="K102" s="224"/>
      <c r="L102" s="224"/>
      <c r="M102" s="30"/>
      <c r="N102" s="51">
        <v>887</v>
      </c>
      <c r="O102" s="52" t="s">
        <v>83</v>
      </c>
      <c r="P102" s="63" t="s">
        <v>84</v>
      </c>
      <c r="Q102" s="10" t="s">
        <v>22</v>
      </c>
      <c r="R102" s="91">
        <v>115.7</v>
      </c>
      <c r="S102" s="109">
        <v>121.3</v>
      </c>
      <c r="T102" s="109">
        <v>126.9</v>
      </c>
    </row>
    <row r="103" spans="9:20" s="6" customFormat="1" ht="34.5" customHeight="1" x14ac:dyDescent="0.25">
      <c r="I103" s="171" t="s">
        <v>85</v>
      </c>
      <c r="J103" s="172"/>
      <c r="K103" s="172"/>
      <c r="L103" s="172"/>
      <c r="M103" s="31"/>
      <c r="N103" s="49">
        <v>887</v>
      </c>
      <c r="O103" s="50" t="s">
        <v>86</v>
      </c>
      <c r="P103" s="62"/>
      <c r="Q103" s="14"/>
      <c r="R103" s="93">
        <f>R104</f>
        <v>17998.2</v>
      </c>
      <c r="S103" s="93">
        <f t="shared" ref="S103:T106" si="16">S104</f>
        <v>18874.7</v>
      </c>
      <c r="T103" s="94">
        <f t="shared" si="16"/>
        <v>19737.3</v>
      </c>
    </row>
    <row r="104" spans="9:20" s="6" customFormat="1" ht="27" customHeight="1" x14ac:dyDescent="0.25">
      <c r="I104" s="171" t="s">
        <v>87</v>
      </c>
      <c r="J104" s="172"/>
      <c r="K104" s="172"/>
      <c r="L104" s="172"/>
      <c r="M104" s="31"/>
      <c r="N104" s="49">
        <v>887</v>
      </c>
      <c r="O104" s="50" t="s">
        <v>86</v>
      </c>
      <c r="P104" s="62" t="s">
        <v>88</v>
      </c>
      <c r="Q104" s="14"/>
      <c r="R104" s="93">
        <f>R105</f>
        <v>17998.2</v>
      </c>
      <c r="S104" s="93">
        <f t="shared" si="16"/>
        <v>18874.7</v>
      </c>
      <c r="T104" s="94">
        <f t="shared" si="16"/>
        <v>19737.3</v>
      </c>
    </row>
    <row r="105" spans="9:20" s="6" customFormat="1" ht="82.5" customHeight="1" x14ac:dyDescent="0.25">
      <c r="I105" s="171" t="s">
        <v>89</v>
      </c>
      <c r="J105" s="172"/>
      <c r="K105" s="172"/>
      <c r="L105" s="172"/>
      <c r="M105" s="32"/>
      <c r="N105" s="51">
        <v>887</v>
      </c>
      <c r="O105" s="52" t="s">
        <v>86</v>
      </c>
      <c r="P105" s="63" t="s">
        <v>88</v>
      </c>
      <c r="Q105" s="10"/>
      <c r="R105" s="91">
        <f>R106</f>
        <v>17998.2</v>
      </c>
      <c r="S105" s="91">
        <f t="shared" si="16"/>
        <v>18874.7</v>
      </c>
      <c r="T105" s="95">
        <f t="shared" si="16"/>
        <v>19737.3</v>
      </c>
    </row>
    <row r="106" spans="9:20" s="6" customFormat="1" ht="28.5" customHeight="1" x14ac:dyDescent="0.25">
      <c r="I106" s="178" t="s">
        <v>18</v>
      </c>
      <c r="J106" s="179"/>
      <c r="K106" s="179"/>
      <c r="L106" s="179"/>
      <c r="M106" s="24"/>
      <c r="N106" s="51">
        <v>887</v>
      </c>
      <c r="O106" s="52" t="s">
        <v>86</v>
      </c>
      <c r="P106" s="63" t="s">
        <v>88</v>
      </c>
      <c r="Q106" s="10" t="s">
        <v>20</v>
      </c>
      <c r="R106" s="91">
        <f>R107</f>
        <v>17998.2</v>
      </c>
      <c r="S106" s="91">
        <f t="shared" si="16"/>
        <v>18874.7</v>
      </c>
      <c r="T106" s="95">
        <f t="shared" si="16"/>
        <v>19737.3</v>
      </c>
    </row>
    <row r="107" spans="9:20" s="6" customFormat="1" ht="30" customHeight="1" x14ac:dyDescent="0.25">
      <c r="I107" s="178" t="s">
        <v>21</v>
      </c>
      <c r="J107" s="179"/>
      <c r="K107" s="179"/>
      <c r="L107" s="179"/>
      <c r="M107" s="24"/>
      <c r="N107" s="51">
        <v>887</v>
      </c>
      <c r="O107" s="52" t="s">
        <v>86</v>
      </c>
      <c r="P107" s="63" t="s">
        <v>88</v>
      </c>
      <c r="Q107" s="10" t="s">
        <v>22</v>
      </c>
      <c r="R107" s="91">
        <v>17998.2</v>
      </c>
      <c r="S107" s="109">
        <v>18874.7</v>
      </c>
      <c r="T107" s="109">
        <v>19737.3</v>
      </c>
    </row>
    <row r="108" spans="9:20" s="6" customFormat="1" ht="24" customHeight="1" x14ac:dyDescent="0.25">
      <c r="I108" s="191" t="s">
        <v>90</v>
      </c>
      <c r="J108" s="192"/>
      <c r="K108" s="192"/>
      <c r="L108" s="192"/>
      <c r="M108" s="21"/>
      <c r="N108" s="49">
        <v>887</v>
      </c>
      <c r="O108" s="50" t="s">
        <v>91</v>
      </c>
      <c r="P108" s="62"/>
      <c r="Q108" s="14"/>
      <c r="R108" s="93">
        <f>R109</f>
        <v>26627.7</v>
      </c>
      <c r="S108" s="93">
        <f>S109</f>
        <v>26787.699999999997</v>
      </c>
      <c r="T108" s="94">
        <f>T109</f>
        <v>25184.6</v>
      </c>
    </row>
    <row r="109" spans="9:20" s="6" customFormat="1" ht="15.75" customHeight="1" x14ac:dyDescent="0.25">
      <c r="I109" s="191" t="s">
        <v>92</v>
      </c>
      <c r="J109" s="192"/>
      <c r="K109" s="192"/>
      <c r="L109" s="192"/>
      <c r="M109" s="192"/>
      <c r="N109" s="49">
        <v>887</v>
      </c>
      <c r="O109" s="50" t="s">
        <v>93</v>
      </c>
      <c r="P109" s="62"/>
      <c r="Q109" s="9"/>
      <c r="R109" s="93">
        <f>R110+R126+R139+R149+R136</f>
        <v>26627.7</v>
      </c>
      <c r="S109" s="93">
        <f>S110+S126+S139+S149+S136</f>
        <v>26787.699999999997</v>
      </c>
      <c r="T109" s="94">
        <f>T110+T126+T139+T149+T136</f>
        <v>25184.6</v>
      </c>
    </row>
    <row r="110" spans="9:20" s="6" customFormat="1" ht="31.5" hidden="1" customHeight="1" x14ac:dyDescent="0.25">
      <c r="I110" s="191" t="s">
        <v>94</v>
      </c>
      <c r="J110" s="192"/>
      <c r="K110" s="192"/>
      <c r="L110" s="192"/>
      <c r="M110" s="24"/>
      <c r="N110" s="49">
        <v>887</v>
      </c>
      <c r="O110" s="50" t="s">
        <v>93</v>
      </c>
      <c r="P110" s="62" t="s">
        <v>95</v>
      </c>
      <c r="Q110" s="9"/>
      <c r="R110" s="93">
        <f>R114+R117+R111+R120+R123</f>
        <v>1458.9</v>
      </c>
      <c r="S110" s="93">
        <f>S114+S117+S111+S120+S123</f>
        <v>1748.7</v>
      </c>
      <c r="T110" s="94">
        <f>T114+T117+T111+T120+T123</f>
        <v>1824.3000000000002</v>
      </c>
    </row>
    <row r="111" spans="9:20" s="6" customFormat="1" ht="195" customHeight="1" x14ac:dyDescent="0.25">
      <c r="I111" s="191" t="s">
        <v>96</v>
      </c>
      <c r="J111" s="192"/>
      <c r="K111" s="192"/>
      <c r="L111" s="192"/>
      <c r="M111" s="21"/>
      <c r="N111" s="51">
        <v>887</v>
      </c>
      <c r="O111" s="52" t="s">
        <v>93</v>
      </c>
      <c r="P111" s="63" t="s">
        <v>97</v>
      </c>
      <c r="Q111" s="10"/>
      <c r="R111" s="91">
        <f t="shared" ref="R111:T112" si="17">R112</f>
        <v>1140</v>
      </c>
      <c r="S111" s="91">
        <f t="shared" si="17"/>
        <v>1048.7</v>
      </c>
      <c r="T111" s="95">
        <f t="shared" si="17"/>
        <v>1096.9000000000001</v>
      </c>
    </row>
    <row r="112" spans="9:20" s="17" customFormat="1" ht="27" customHeight="1" x14ac:dyDescent="0.25">
      <c r="I112" s="178" t="s">
        <v>18</v>
      </c>
      <c r="J112" s="179"/>
      <c r="K112" s="179"/>
      <c r="L112" s="179"/>
      <c r="M112" s="179"/>
      <c r="N112" s="51">
        <v>887</v>
      </c>
      <c r="O112" s="52" t="s">
        <v>93</v>
      </c>
      <c r="P112" s="63" t="s">
        <v>97</v>
      </c>
      <c r="Q112" s="10" t="s">
        <v>20</v>
      </c>
      <c r="R112" s="91">
        <f t="shared" si="17"/>
        <v>1140</v>
      </c>
      <c r="S112" s="91">
        <f t="shared" si="17"/>
        <v>1048.7</v>
      </c>
      <c r="T112" s="95">
        <f t="shared" si="17"/>
        <v>1096.9000000000001</v>
      </c>
    </row>
    <row r="113" spans="9:23" s="17" customFormat="1" ht="28.5" customHeight="1" x14ac:dyDescent="0.25">
      <c r="I113" s="178" t="s">
        <v>21</v>
      </c>
      <c r="J113" s="179"/>
      <c r="K113" s="179"/>
      <c r="L113" s="179"/>
      <c r="M113" s="11"/>
      <c r="N113" s="51">
        <v>887</v>
      </c>
      <c r="O113" s="52" t="s">
        <v>93</v>
      </c>
      <c r="P113" s="63" t="s">
        <v>97</v>
      </c>
      <c r="Q113" s="10" t="s">
        <v>22</v>
      </c>
      <c r="R113" s="91">
        <v>1140</v>
      </c>
      <c r="S113" s="109">
        <v>1048.7</v>
      </c>
      <c r="T113" s="109">
        <v>1096.9000000000001</v>
      </c>
    </row>
    <row r="114" spans="9:23" s="6" customFormat="1" ht="108.75" customHeight="1" x14ac:dyDescent="0.25">
      <c r="I114" s="191" t="s">
        <v>98</v>
      </c>
      <c r="J114" s="192"/>
      <c r="K114" s="192"/>
      <c r="L114" s="192"/>
      <c r="M114" s="21"/>
      <c r="N114" s="51">
        <v>887</v>
      </c>
      <c r="O114" s="52" t="s">
        <v>93</v>
      </c>
      <c r="P114" s="63" t="s">
        <v>99</v>
      </c>
      <c r="Q114" s="10"/>
      <c r="R114" s="91">
        <f t="shared" ref="R114:T115" si="18">R115</f>
        <v>318.89999999999998</v>
      </c>
      <c r="S114" s="91">
        <f t="shared" si="18"/>
        <v>700</v>
      </c>
      <c r="T114" s="95">
        <f t="shared" si="18"/>
        <v>727.4</v>
      </c>
    </row>
    <row r="115" spans="9:23" s="6" customFormat="1" ht="27" customHeight="1" x14ac:dyDescent="0.25">
      <c r="I115" s="178" t="s">
        <v>18</v>
      </c>
      <c r="J115" s="179"/>
      <c r="K115" s="179"/>
      <c r="L115" s="179"/>
      <c r="M115" s="179"/>
      <c r="N115" s="51">
        <v>887</v>
      </c>
      <c r="O115" s="52" t="s">
        <v>93</v>
      </c>
      <c r="P115" s="63" t="s">
        <v>99</v>
      </c>
      <c r="Q115" s="10" t="s">
        <v>20</v>
      </c>
      <c r="R115" s="91">
        <f t="shared" si="18"/>
        <v>318.89999999999998</v>
      </c>
      <c r="S115" s="91">
        <f t="shared" si="18"/>
        <v>700</v>
      </c>
      <c r="T115" s="95">
        <f t="shared" si="18"/>
        <v>727.4</v>
      </c>
    </row>
    <row r="116" spans="9:23" s="6" customFormat="1" ht="28.5" customHeight="1" x14ac:dyDescent="0.25">
      <c r="I116" s="178" t="s">
        <v>21</v>
      </c>
      <c r="J116" s="179"/>
      <c r="K116" s="179"/>
      <c r="L116" s="179"/>
      <c r="M116" s="11"/>
      <c r="N116" s="51">
        <v>887</v>
      </c>
      <c r="O116" s="52" t="s">
        <v>93</v>
      </c>
      <c r="P116" s="63" t="s">
        <v>99</v>
      </c>
      <c r="Q116" s="10" t="s">
        <v>22</v>
      </c>
      <c r="R116" s="91">
        <f>250+68.9</f>
        <v>318.89999999999998</v>
      </c>
      <c r="S116" s="109">
        <f>757.3-57.3</f>
        <v>700</v>
      </c>
      <c r="T116" s="109">
        <f>791.9-64.5</f>
        <v>727.4</v>
      </c>
      <c r="U116" s="6">
        <v>68.900000000000006</v>
      </c>
      <c r="V116" s="6">
        <v>-57.3</v>
      </c>
      <c r="W116" s="6">
        <v>-64.5</v>
      </c>
    </row>
    <row r="117" spans="9:23" s="6" customFormat="1" ht="31.5" hidden="1" customHeight="1" x14ac:dyDescent="0.25">
      <c r="I117" s="219" t="s">
        <v>100</v>
      </c>
      <c r="J117" s="220"/>
      <c r="K117" s="220"/>
      <c r="L117" s="220"/>
      <c r="M117" s="220"/>
      <c r="N117" s="51">
        <v>887</v>
      </c>
      <c r="O117" s="52" t="s">
        <v>93</v>
      </c>
      <c r="P117" s="63" t="s">
        <v>101</v>
      </c>
      <c r="Q117" s="10"/>
      <c r="R117" s="91">
        <f>R118</f>
        <v>0</v>
      </c>
      <c r="S117" s="109"/>
      <c r="T117" s="109"/>
    </row>
    <row r="118" spans="9:23" s="6" customFormat="1" ht="26.25" hidden="1" customHeight="1" x14ac:dyDescent="0.25">
      <c r="I118" s="178" t="s">
        <v>18</v>
      </c>
      <c r="J118" s="179"/>
      <c r="K118" s="179"/>
      <c r="L118" s="179"/>
      <c r="M118" s="21"/>
      <c r="N118" s="51">
        <v>887</v>
      </c>
      <c r="O118" s="52" t="s">
        <v>93</v>
      </c>
      <c r="P118" s="63" t="s">
        <v>101</v>
      </c>
      <c r="Q118" s="10" t="s">
        <v>20</v>
      </c>
      <c r="R118" s="91">
        <f>R119</f>
        <v>0</v>
      </c>
      <c r="S118" s="109"/>
      <c r="T118" s="109"/>
    </row>
    <row r="119" spans="9:23" s="6" customFormat="1" ht="32.25" hidden="1" customHeight="1" x14ac:dyDescent="0.25">
      <c r="I119" s="178" t="s">
        <v>21</v>
      </c>
      <c r="J119" s="179"/>
      <c r="K119" s="179"/>
      <c r="L119" s="179"/>
      <c r="M119" s="21"/>
      <c r="N119" s="51">
        <v>887</v>
      </c>
      <c r="O119" s="52" t="s">
        <v>93</v>
      </c>
      <c r="P119" s="63" t="s">
        <v>101</v>
      </c>
      <c r="Q119" s="10" t="s">
        <v>22</v>
      </c>
      <c r="R119" s="91">
        <v>0</v>
      </c>
      <c r="S119" s="109"/>
      <c r="T119" s="109"/>
    </row>
    <row r="120" spans="9:23" s="6" customFormat="1" ht="15" hidden="1" customHeight="1" x14ac:dyDescent="0.25">
      <c r="I120" s="219" t="s">
        <v>102</v>
      </c>
      <c r="J120" s="220"/>
      <c r="K120" s="220"/>
      <c r="L120" s="220"/>
      <c r="M120" s="21"/>
      <c r="N120" s="49">
        <v>887</v>
      </c>
      <c r="O120" s="52" t="s">
        <v>93</v>
      </c>
      <c r="P120" s="63" t="s">
        <v>103</v>
      </c>
      <c r="Q120" s="10"/>
      <c r="R120" s="96">
        <f>R121</f>
        <v>0</v>
      </c>
      <c r="S120" s="109"/>
      <c r="T120" s="109"/>
    </row>
    <row r="121" spans="9:23" s="6" customFormat="1" ht="15" hidden="1" customHeight="1" x14ac:dyDescent="0.25">
      <c r="I121" s="178" t="s">
        <v>18</v>
      </c>
      <c r="J121" s="179"/>
      <c r="K121" s="179"/>
      <c r="L121" s="179"/>
      <c r="M121" s="179"/>
      <c r="N121" s="49">
        <v>887</v>
      </c>
      <c r="O121" s="52" t="s">
        <v>93</v>
      </c>
      <c r="P121" s="63" t="s">
        <v>103</v>
      </c>
      <c r="Q121" s="10" t="s">
        <v>20</v>
      </c>
      <c r="R121" s="96">
        <f>R122</f>
        <v>0</v>
      </c>
      <c r="S121" s="109"/>
      <c r="T121" s="109"/>
    </row>
    <row r="122" spans="9:23" s="6" customFormat="1" ht="15" hidden="1" customHeight="1" x14ac:dyDescent="0.25">
      <c r="I122" s="178" t="s">
        <v>21</v>
      </c>
      <c r="J122" s="179"/>
      <c r="K122" s="179"/>
      <c r="L122" s="179"/>
      <c r="M122" s="11"/>
      <c r="N122" s="49">
        <v>887</v>
      </c>
      <c r="O122" s="52" t="s">
        <v>93</v>
      </c>
      <c r="P122" s="63" t="s">
        <v>103</v>
      </c>
      <c r="Q122" s="10" t="s">
        <v>22</v>
      </c>
      <c r="R122" s="96">
        <v>0</v>
      </c>
      <c r="S122" s="109"/>
      <c r="T122" s="109"/>
    </row>
    <row r="123" spans="9:23" s="6" customFormat="1" ht="15" hidden="1" customHeight="1" x14ac:dyDescent="0.25">
      <c r="I123" s="219" t="s">
        <v>209</v>
      </c>
      <c r="J123" s="220"/>
      <c r="K123" s="220"/>
      <c r="L123" s="220"/>
      <c r="M123" s="21"/>
      <c r="N123" s="49">
        <v>887</v>
      </c>
      <c r="O123" s="52" t="s">
        <v>93</v>
      </c>
      <c r="P123" s="63" t="s">
        <v>105</v>
      </c>
      <c r="Q123" s="10"/>
      <c r="R123" s="96">
        <f>R124</f>
        <v>0</v>
      </c>
      <c r="S123" s="109"/>
      <c r="T123" s="109"/>
    </row>
    <row r="124" spans="9:23" s="6" customFormat="1" ht="15" hidden="1" customHeight="1" x14ac:dyDescent="0.25">
      <c r="I124" s="178" t="s">
        <v>18</v>
      </c>
      <c r="J124" s="179"/>
      <c r="K124" s="179"/>
      <c r="L124" s="179"/>
      <c r="M124" s="179"/>
      <c r="N124" s="49">
        <v>887</v>
      </c>
      <c r="O124" s="52" t="s">
        <v>93</v>
      </c>
      <c r="P124" s="63" t="s">
        <v>105</v>
      </c>
      <c r="Q124" s="10" t="s">
        <v>20</v>
      </c>
      <c r="R124" s="96">
        <f>R125</f>
        <v>0</v>
      </c>
      <c r="S124" s="109"/>
      <c r="T124" s="109"/>
    </row>
    <row r="125" spans="9:23" s="6" customFormat="1" ht="15" hidden="1" customHeight="1" x14ac:dyDescent="0.25">
      <c r="I125" s="178" t="s">
        <v>21</v>
      </c>
      <c r="J125" s="179"/>
      <c r="K125" s="179"/>
      <c r="L125" s="179"/>
      <c r="M125" s="11"/>
      <c r="N125" s="49">
        <v>887</v>
      </c>
      <c r="O125" s="52" t="s">
        <v>93</v>
      </c>
      <c r="P125" s="63" t="s">
        <v>105</v>
      </c>
      <c r="Q125" s="10" t="s">
        <v>22</v>
      </c>
      <c r="R125" s="96">
        <v>0</v>
      </c>
      <c r="S125" s="109"/>
      <c r="T125" s="109"/>
    </row>
    <row r="126" spans="9:23" s="17" customFormat="1" ht="43.5" hidden="1" customHeight="1" x14ac:dyDescent="0.25">
      <c r="I126" s="191" t="s">
        <v>106</v>
      </c>
      <c r="J126" s="192"/>
      <c r="K126" s="192"/>
      <c r="L126" s="192"/>
      <c r="M126" s="21"/>
      <c r="N126" s="49">
        <v>887</v>
      </c>
      <c r="O126" s="50" t="s">
        <v>93</v>
      </c>
      <c r="P126" s="62" t="s">
        <v>107</v>
      </c>
      <c r="Q126" s="9"/>
      <c r="R126" s="93">
        <f>R127+R130+R133</f>
        <v>1791.5</v>
      </c>
      <c r="S126" s="93">
        <f>S127+S130+S133</f>
        <v>0</v>
      </c>
      <c r="T126" s="94">
        <f>T127+T130+T133</f>
        <v>962</v>
      </c>
    </row>
    <row r="127" spans="9:23" s="17" customFormat="1" ht="57" hidden="1" customHeight="1" x14ac:dyDescent="0.25">
      <c r="I127" s="189" t="s">
        <v>111</v>
      </c>
      <c r="J127" s="190"/>
      <c r="K127" s="190"/>
      <c r="L127" s="190"/>
      <c r="M127" s="24"/>
      <c r="N127" s="51">
        <v>887</v>
      </c>
      <c r="O127" s="52" t="s">
        <v>93</v>
      </c>
      <c r="P127" s="63" t="s">
        <v>112</v>
      </c>
      <c r="Q127" s="10"/>
      <c r="R127" s="91">
        <f t="shared" ref="R127:T128" si="19">R128</f>
        <v>0</v>
      </c>
      <c r="S127" s="91">
        <f t="shared" si="19"/>
        <v>0</v>
      </c>
      <c r="T127" s="95">
        <f t="shared" si="19"/>
        <v>0</v>
      </c>
    </row>
    <row r="128" spans="9:23" s="6" customFormat="1" ht="27" hidden="1" customHeight="1" x14ac:dyDescent="0.25">
      <c r="I128" s="178" t="s">
        <v>18</v>
      </c>
      <c r="J128" s="179"/>
      <c r="K128" s="179"/>
      <c r="L128" s="179"/>
      <c r="M128" s="24"/>
      <c r="N128" s="51">
        <v>887</v>
      </c>
      <c r="O128" s="52" t="s">
        <v>93</v>
      </c>
      <c r="P128" s="63" t="s">
        <v>112</v>
      </c>
      <c r="Q128" s="23" t="s">
        <v>20</v>
      </c>
      <c r="R128" s="91">
        <f t="shared" si="19"/>
        <v>0</v>
      </c>
      <c r="S128" s="91">
        <f t="shared" si="19"/>
        <v>0</v>
      </c>
      <c r="T128" s="95">
        <f t="shared" si="19"/>
        <v>0</v>
      </c>
    </row>
    <row r="129" spans="9:23" s="6" customFormat="1" ht="27.75" hidden="1" customHeight="1" x14ac:dyDescent="0.25">
      <c r="I129" s="178" t="s">
        <v>21</v>
      </c>
      <c r="J129" s="179"/>
      <c r="K129" s="179"/>
      <c r="L129" s="179"/>
      <c r="M129" s="24"/>
      <c r="N129" s="51">
        <v>887</v>
      </c>
      <c r="O129" s="52" t="s">
        <v>93</v>
      </c>
      <c r="P129" s="63" t="s">
        <v>112</v>
      </c>
      <c r="Q129" s="23" t="s">
        <v>22</v>
      </c>
      <c r="R129" s="91">
        <v>0</v>
      </c>
      <c r="S129" s="109"/>
      <c r="T129" s="109"/>
    </row>
    <row r="130" spans="9:23" s="6" customFormat="1" ht="42" hidden="1" customHeight="1" x14ac:dyDescent="0.25">
      <c r="I130" s="213" t="s">
        <v>193</v>
      </c>
      <c r="J130" s="214"/>
      <c r="K130" s="214"/>
      <c r="L130" s="214"/>
      <c r="M130" s="215"/>
      <c r="N130" s="107" t="s">
        <v>93</v>
      </c>
      <c r="O130" s="107" t="s">
        <v>108</v>
      </c>
      <c r="P130" s="63" t="s">
        <v>108</v>
      </c>
      <c r="Q130" s="10"/>
      <c r="R130" s="91">
        <f t="shared" ref="R130:T131" si="20">R131</f>
        <v>0</v>
      </c>
      <c r="S130" s="91">
        <f t="shared" si="20"/>
        <v>0</v>
      </c>
      <c r="T130" s="95">
        <f t="shared" si="20"/>
        <v>0</v>
      </c>
    </row>
    <row r="131" spans="9:23" s="6" customFormat="1" ht="30" hidden="1" customHeight="1" x14ac:dyDescent="0.25">
      <c r="I131" s="216" t="s">
        <v>18</v>
      </c>
      <c r="J131" s="217"/>
      <c r="K131" s="217"/>
      <c r="L131" s="217"/>
      <c r="M131" s="218"/>
      <c r="N131" s="107" t="s">
        <v>93</v>
      </c>
      <c r="O131" s="107" t="s">
        <v>108</v>
      </c>
      <c r="P131" s="63" t="s">
        <v>108</v>
      </c>
      <c r="Q131" s="10" t="s">
        <v>20</v>
      </c>
      <c r="R131" s="91">
        <f t="shared" si="20"/>
        <v>0</v>
      </c>
      <c r="S131" s="91">
        <f t="shared" si="20"/>
        <v>0</v>
      </c>
      <c r="T131" s="95">
        <f t="shared" si="20"/>
        <v>0</v>
      </c>
    </row>
    <row r="132" spans="9:23" s="6" customFormat="1" ht="29.25" hidden="1" customHeight="1" x14ac:dyDescent="0.25">
      <c r="I132" s="216" t="s">
        <v>21</v>
      </c>
      <c r="J132" s="217"/>
      <c r="K132" s="217"/>
      <c r="L132" s="217"/>
      <c r="M132" s="218"/>
      <c r="N132" s="107" t="s">
        <v>93</v>
      </c>
      <c r="O132" s="107" t="s">
        <v>108</v>
      </c>
      <c r="P132" s="63" t="s">
        <v>108</v>
      </c>
      <c r="Q132" s="10" t="s">
        <v>22</v>
      </c>
      <c r="R132" s="91"/>
      <c r="S132" s="109"/>
      <c r="T132" s="109"/>
    </row>
    <row r="133" spans="9:23" s="6" customFormat="1" ht="48" customHeight="1" x14ac:dyDescent="0.25">
      <c r="I133" s="191" t="s">
        <v>109</v>
      </c>
      <c r="J133" s="192"/>
      <c r="K133" s="192"/>
      <c r="L133" s="192"/>
      <c r="M133" s="24"/>
      <c r="N133" s="51">
        <v>887</v>
      </c>
      <c r="O133" s="52" t="s">
        <v>93</v>
      </c>
      <c r="P133" s="63" t="s">
        <v>110</v>
      </c>
      <c r="Q133" s="10"/>
      <c r="R133" s="91">
        <f t="shared" ref="R133:T134" si="21">R134</f>
        <v>1791.5</v>
      </c>
      <c r="S133" s="91">
        <f t="shared" si="21"/>
        <v>0</v>
      </c>
      <c r="T133" s="95">
        <f t="shared" si="21"/>
        <v>962</v>
      </c>
    </row>
    <row r="134" spans="9:23" s="6" customFormat="1" ht="29.25" customHeight="1" x14ac:dyDescent="0.25">
      <c r="I134" s="178" t="s">
        <v>18</v>
      </c>
      <c r="J134" s="179"/>
      <c r="K134" s="179"/>
      <c r="L134" s="179"/>
      <c r="M134" s="24"/>
      <c r="N134" s="51">
        <v>887</v>
      </c>
      <c r="O134" s="52" t="s">
        <v>93</v>
      </c>
      <c r="P134" s="63" t="s">
        <v>110</v>
      </c>
      <c r="Q134" s="10" t="s">
        <v>20</v>
      </c>
      <c r="R134" s="91">
        <f t="shared" si="21"/>
        <v>1791.5</v>
      </c>
      <c r="S134" s="91">
        <f t="shared" si="21"/>
        <v>0</v>
      </c>
      <c r="T134" s="95">
        <f t="shared" si="21"/>
        <v>962</v>
      </c>
    </row>
    <row r="135" spans="9:23" s="6" customFormat="1" ht="30.75" customHeight="1" x14ac:dyDescent="0.25">
      <c r="I135" s="178" t="s">
        <v>21</v>
      </c>
      <c r="J135" s="179"/>
      <c r="K135" s="179"/>
      <c r="L135" s="179"/>
      <c r="M135" s="24"/>
      <c r="N135" s="51">
        <v>887</v>
      </c>
      <c r="O135" s="52" t="s">
        <v>93</v>
      </c>
      <c r="P135" s="63" t="s">
        <v>110</v>
      </c>
      <c r="Q135" s="10" t="s">
        <v>22</v>
      </c>
      <c r="R135" s="91">
        <f>2500-708.5</f>
        <v>1791.5</v>
      </c>
      <c r="S135" s="109">
        <f>600-600</f>
        <v>0</v>
      </c>
      <c r="T135" s="109">
        <f>1000-38</f>
        <v>962</v>
      </c>
      <c r="U135" s="6">
        <v>-708.5</v>
      </c>
      <c r="V135" s="6">
        <v>-600</v>
      </c>
      <c r="W135" s="6">
        <v>-38</v>
      </c>
    </row>
    <row r="136" spans="9:23" s="6" customFormat="1" ht="14.4" hidden="1" x14ac:dyDescent="0.25">
      <c r="I136" s="211" t="s">
        <v>210</v>
      </c>
      <c r="J136" s="212"/>
      <c r="K136" s="212"/>
      <c r="L136" s="212"/>
      <c r="M136" s="24"/>
      <c r="N136" s="49">
        <v>887</v>
      </c>
      <c r="O136" s="50" t="s">
        <v>93</v>
      </c>
      <c r="P136" s="62" t="s">
        <v>114</v>
      </c>
      <c r="Q136" s="9"/>
      <c r="R136" s="93">
        <f>R137</f>
        <v>0</v>
      </c>
      <c r="S136" s="109"/>
      <c r="T136" s="109"/>
    </row>
    <row r="137" spans="9:23" s="6" customFormat="1" ht="13.8" hidden="1" x14ac:dyDescent="0.25">
      <c r="I137" s="178" t="s">
        <v>18</v>
      </c>
      <c r="J137" s="179"/>
      <c r="K137" s="179"/>
      <c r="L137" s="179"/>
      <c r="M137" s="24"/>
      <c r="N137" s="51">
        <v>887</v>
      </c>
      <c r="O137" s="52" t="s">
        <v>93</v>
      </c>
      <c r="P137" s="63" t="s">
        <v>114</v>
      </c>
      <c r="Q137" s="10" t="s">
        <v>20</v>
      </c>
      <c r="R137" s="91">
        <f>R138</f>
        <v>0</v>
      </c>
      <c r="S137" s="109"/>
      <c r="T137" s="109"/>
    </row>
    <row r="138" spans="9:23" s="6" customFormat="1" ht="13.8" hidden="1" x14ac:dyDescent="0.25">
      <c r="I138" s="178" t="s">
        <v>21</v>
      </c>
      <c r="J138" s="179"/>
      <c r="K138" s="179"/>
      <c r="L138" s="179"/>
      <c r="M138" s="24"/>
      <c r="N138" s="51">
        <v>887</v>
      </c>
      <c r="O138" s="52" t="s">
        <v>93</v>
      </c>
      <c r="P138" s="63" t="s">
        <v>114</v>
      </c>
      <c r="Q138" s="10" t="s">
        <v>22</v>
      </c>
      <c r="R138" s="91">
        <v>0</v>
      </c>
      <c r="S138" s="109"/>
      <c r="T138" s="109"/>
    </row>
    <row r="139" spans="9:23" s="6" customFormat="1" ht="0.75" hidden="1" customHeight="1" x14ac:dyDescent="0.25">
      <c r="I139" s="191" t="s">
        <v>115</v>
      </c>
      <c r="J139" s="192"/>
      <c r="K139" s="192"/>
      <c r="L139" s="192"/>
      <c r="M139" s="24"/>
      <c r="N139" s="49">
        <v>887</v>
      </c>
      <c r="O139" s="50" t="s">
        <v>93</v>
      </c>
      <c r="P139" s="62" t="s">
        <v>116</v>
      </c>
      <c r="Q139" s="9"/>
      <c r="R139" s="93">
        <f>R140+R143+R146</f>
        <v>9669.2999999999993</v>
      </c>
      <c r="S139" s="93">
        <f>S140+S143+S146</f>
        <v>15723.699999999999</v>
      </c>
      <c r="T139" s="94">
        <f>T140+T143+T146</f>
        <v>16996.900000000001</v>
      </c>
    </row>
    <row r="140" spans="9:23" s="33" customFormat="1" ht="89.25" customHeight="1" x14ac:dyDescent="0.25">
      <c r="I140" s="191" t="s">
        <v>117</v>
      </c>
      <c r="J140" s="192"/>
      <c r="K140" s="192"/>
      <c r="L140" s="192"/>
      <c r="M140" s="11"/>
      <c r="N140" s="51">
        <v>887</v>
      </c>
      <c r="O140" s="52" t="s">
        <v>93</v>
      </c>
      <c r="P140" s="63" t="s">
        <v>118</v>
      </c>
      <c r="Q140" s="10"/>
      <c r="R140" s="91">
        <f t="shared" ref="R140:T141" si="22">R141</f>
        <v>9166.2999999999993</v>
      </c>
      <c r="S140" s="91">
        <f t="shared" si="22"/>
        <v>14755.1</v>
      </c>
      <c r="T140" s="95">
        <f t="shared" si="22"/>
        <v>15983.5</v>
      </c>
    </row>
    <row r="141" spans="9:23" s="6" customFormat="1" ht="27" customHeight="1" x14ac:dyDescent="0.25">
      <c r="I141" s="178" t="s">
        <v>18</v>
      </c>
      <c r="J141" s="179"/>
      <c r="K141" s="179"/>
      <c r="L141" s="179"/>
      <c r="M141" s="11"/>
      <c r="N141" s="51">
        <v>887</v>
      </c>
      <c r="O141" s="52" t="s">
        <v>93</v>
      </c>
      <c r="P141" s="63" t="s">
        <v>118</v>
      </c>
      <c r="Q141" s="10" t="s">
        <v>20</v>
      </c>
      <c r="R141" s="91">
        <f t="shared" si="22"/>
        <v>9166.2999999999993</v>
      </c>
      <c r="S141" s="91">
        <f t="shared" si="22"/>
        <v>14755.1</v>
      </c>
      <c r="T141" s="95">
        <f t="shared" si="22"/>
        <v>15983.5</v>
      </c>
    </row>
    <row r="142" spans="9:23" s="6" customFormat="1" ht="28.5" customHeight="1" x14ac:dyDescent="0.25">
      <c r="I142" s="178" t="s">
        <v>21</v>
      </c>
      <c r="J142" s="179"/>
      <c r="K142" s="179"/>
      <c r="L142" s="179"/>
      <c r="M142" s="11"/>
      <c r="N142" s="51">
        <v>887</v>
      </c>
      <c r="O142" s="52" t="s">
        <v>93</v>
      </c>
      <c r="P142" s="63" t="s">
        <v>118</v>
      </c>
      <c r="Q142" s="10" t="s">
        <v>22</v>
      </c>
      <c r="R142" s="91">
        <f>9166.3</f>
        <v>9166.2999999999993</v>
      </c>
      <c r="S142" s="109">
        <v>14755.1</v>
      </c>
      <c r="T142" s="109">
        <v>15983.5</v>
      </c>
    </row>
    <row r="143" spans="9:23" s="6" customFormat="1" ht="115.5" customHeight="1" x14ac:dyDescent="0.25">
      <c r="I143" s="191" t="s">
        <v>205</v>
      </c>
      <c r="J143" s="192"/>
      <c r="K143" s="192"/>
      <c r="L143" s="192"/>
      <c r="M143" s="11"/>
      <c r="N143" s="51">
        <v>887</v>
      </c>
      <c r="O143" s="52" t="s">
        <v>93</v>
      </c>
      <c r="P143" s="63" t="s">
        <v>120</v>
      </c>
      <c r="Q143" s="10"/>
      <c r="R143" s="91">
        <f t="shared" ref="R143:T144" si="23">R144</f>
        <v>200</v>
      </c>
      <c r="S143" s="91">
        <f t="shared" si="23"/>
        <v>838.8</v>
      </c>
      <c r="T143" s="95">
        <f t="shared" si="23"/>
        <v>877.2</v>
      </c>
    </row>
    <row r="144" spans="9:23" s="17" customFormat="1" ht="31.5" customHeight="1" x14ac:dyDescent="0.25">
      <c r="I144" s="178" t="s">
        <v>18</v>
      </c>
      <c r="J144" s="179"/>
      <c r="K144" s="179"/>
      <c r="L144" s="179"/>
      <c r="M144" s="11"/>
      <c r="N144" s="51">
        <v>887</v>
      </c>
      <c r="O144" s="52" t="s">
        <v>93</v>
      </c>
      <c r="P144" s="63" t="s">
        <v>120</v>
      </c>
      <c r="Q144" s="10" t="s">
        <v>20</v>
      </c>
      <c r="R144" s="91">
        <f t="shared" si="23"/>
        <v>200</v>
      </c>
      <c r="S144" s="91">
        <f t="shared" si="23"/>
        <v>838.8</v>
      </c>
      <c r="T144" s="95">
        <f t="shared" si="23"/>
        <v>877.2</v>
      </c>
    </row>
    <row r="145" spans="9:21" s="6" customFormat="1" ht="33" customHeight="1" x14ac:dyDescent="0.25">
      <c r="I145" s="178" t="s">
        <v>21</v>
      </c>
      <c r="J145" s="179"/>
      <c r="K145" s="179"/>
      <c r="L145" s="179"/>
      <c r="M145" s="11"/>
      <c r="N145" s="51">
        <v>887</v>
      </c>
      <c r="O145" s="52" t="s">
        <v>93</v>
      </c>
      <c r="P145" s="63" t="s">
        <v>120</v>
      </c>
      <c r="Q145" s="10" t="s">
        <v>22</v>
      </c>
      <c r="R145" s="91">
        <f>800-600</f>
        <v>200</v>
      </c>
      <c r="S145" s="109">
        <v>838.8</v>
      </c>
      <c r="T145" s="109">
        <v>877.2</v>
      </c>
      <c r="U145" s="6">
        <v>-600</v>
      </c>
    </row>
    <row r="146" spans="9:21" s="6" customFormat="1" ht="133.5" customHeight="1" x14ac:dyDescent="0.25">
      <c r="I146" s="209" t="s">
        <v>121</v>
      </c>
      <c r="J146" s="210"/>
      <c r="K146" s="210"/>
      <c r="L146" s="210"/>
      <c r="M146" s="41"/>
      <c r="N146" s="143">
        <v>887</v>
      </c>
      <c r="O146" s="144" t="s">
        <v>93</v>
      </c>
      <c r="P146" s="129" t="s">
        <v>122</v>
      </c>
      <c r="Q146" s="130"/>
      <c r="R146" s="91">
        <f t="shared" ref="R146:T147" si="24">R147</f>
        <v>303</v>
      </c>
      <c r="S146" s="91">
        <f t="shared" si="24"/>
        <v>129.80000000000001</v>
      </c>
      <c r="T146" s="95">
        <f t="shared" si="24"/>
        <v>136.19999999999999</v>
      </c>
    </row>
    <row r="147" spans="9:21" s="6" customFormat="1" ht="27.75" customHeight="1" x14ac:dyDescent="0.25">
      <c r="I147" s="178" t="s">
        <v>18</v>
      </c>
      <c r="J147" s="179"/>
      <c r="K147" s="179"/>
      <c r="L147" s="179"/>
      <c r="M147" s="11"/>
      <c r="N147" s="51">
        <v>887</v>
      </c>
      <c r="O147" s="52" t="s">
        <v>93</v>
      </c>
      <c r="P147" s="63" t="s">
        <v>122</v>
      </c>
      <c r="Q147" s="10" t="s">
        <v>20</v>
      </c>
      <c r="R147" s="91">
        <f t="shared" si="24"/>
        <v>303</v>
      </c>
      <c r="S147" s="91">
        <f t="shared" si="24"/>
        <v>129.80000000000001</v>
      </c>
      <c r="T147" s="95">
        <f t="shared" si="24"/>
        <v>136.19999999999999</v>
      </c>
    </row>
    <row r="148" spans="9:21" s="6" customFormat="1" ht="27.75" customHeight="1" x14ac:dyDescent="0.25">
      <c r="I148" s="178" t="s">
        <v>21</v>
      </c>
      <c r="J148" s="179"/>
      <c r="K148" s="179"/>
      <c r="L148" s="179"/>
      <c r="M148" s="11"/>
      <c r="N148" s="51">
        <v>887</v>
      </c>
      <c r="O148" s="52" t="s">
        <v>93</v>
      </c>
      <c r="P148" s="63" t="s">
        <v>122</v>
      </c>
      <c r="Q148" s="10" t="s">
        <v>22</v>
      </c>
      <c r="R148" s="91">
        <v>303</v>
      </c>
      <c r="S148" s="109">
        <v>129.80000000000001</v>
      </c>
      <c r="T148" s="109">
        <v>136.19999999999999</v>
      </c>
    </row>
    <row r="149" spans="9:21" s="17" customFormat="1" ht="27" hidden="1" customHeight="1" x14ac:dyDescent="0.25">
      <c r="I149" s="191" t="s">
        <v>123</v>
      </c>
      <c r="J149" s="192"/>
      <c r="K149" s="192"/>
      <c r="L149" s="192"/>
      <c r="M149" s="11"/>
      <c r="N149" s="49">
        <v>887</v>
      </c>
      <c r="O149" s="50" t="s">
        <v>93</v>
      </c>
      <c r="P149" s="62" t="s">
        <v>124</v>
      </c>
      <c r="Q149" s="9"/>
      <c r="R149" s="93">
        <f>R150+R153+R156+R159</f>
        <v>13708.000000000002</v>
      </c>
      <c r="S149" s="93">
        <f>S150+S153+S156+S159</f>
        <v>9315.2999999999993</v>
      </c>
      <c r="T149" s="94">
        <f>T150+T153+T156+T159</f>
        <v>5401.4</v>
      </c>
    </row>
    <row r="150" spans="9:21" s="6" customFormat="1" ht="0.75" hidden="1" customHeight="1" x14ac:dyDescent="0.25">
      <c r="I150" s="183" t="s">
        <v>125</v>
      </c>
      <c r="J150" s="184"/>
      <c r="K150" s="184"/>
      <c r="L150" s="184"/>
      <c r="M150" s="11"/>
      <c r="N150" s="51">
        <v>887</v>
      </c>
      <c r="O150" s="52" t="s">
        <v>93</v>
      </c>
      <c r="P150" s="63" t="s">
        <v>126</v>
      </c>
      <c r="Q150" s="10"/>
      <c r="R150" s="91">
        <f t="shared" ref="R150:T151" si="25">R151</f>
        <v>0</v>
      </c>
      <c r="S150" s="91">
        <f t="shared" si="25"/>
        <v>0</v>
      </c>
      <c r="T150" s="95">
        <f t="shared" si="25"/>
        <v>0</v>
      </c>
    </row>
    <row r="151" spans="9:21" s="33" customFormat="1" ht="30" hidden="1" customHeight="1" x14ac:dyDescent="0.25">
      <c r="I151" s="178" t="s">
        <v>18</v>
      </c>
      <c r="J151" s="179"/>
      <c r="K151" s="179"/>
      <c r="L151" s="179"/>
      <c r="M151" s="11"/>
      <c r="N151" s="51">
        <v>887</v>
      </c>
      <c r="O151" s="52" t="s">
        <v>93</v>
      </c>
      <c r="P151" s="63" t="s">
        <v>126</v>
      </c>
      <c r="Q151" s="10" t="s">
        <v>20</v>
      </c>
      <c r="R151" s="91">
        <f t="shared" si="25"/>
        <v>0</v>
      </c>
      <c r="S151" s="91">
        <f t="shared" si="25"/>
        <v>0</v>
      </c>
      <c r="T151" s="95">
        <f t="shared" si="25"/>
        <v>0</v>
      </c>
    </row>
    <row r="152" spans="9:21" s="33" customFormat="1" ht="15" hidden="1" customHeight="1" x14ac:dyDescent="0.25">
      <c r="I152" s="178" t="s">
        <v>21</v>
      </c>
      <c r="J152" s="179"/>
      <c r="K152" s="179"/>
      <c r="L152" s="179"/>
      <c r="M152" s="11"/>
      <c r="N152" s="51">
        <v>887</v>
      </c>
      <c r="O152" s="52" t="s">
        <v>93</v>
      </c>
      <c r="P152" s="63" t="s">
        <v>126</v>
      </c>
      <c r="Q152" s="10" t="s">
        <v>22</v>
      </c>
      <c r="R152" s="91">
        <f>63.1-63.1</f>
        <v>0</v>
      </c>
      <c r="S152" s="91">
        <f>63.1-63.1</f>
        <v>0</v>
      </c>
      <c r="T152" s="95">
        <f>63.1-63.1</f>
        <v>0</v>
      </c>
    </row>
    <row r="153" spans="9:21" s="33" customFormat="1" ht="78.75" customHeight="1" x14ac:dyDescent="0.25">
      <c r="I153" s="191" t="s">
        <v>125</v>
      </c>
      <c r="J153" s="192"/>
      <c r="K153" s="192"/>
      <c r="L153" s="192"/>
      <c r="M153" s="11"/>
      <c r="N153" s="51">
        <v>887</v>
      </c>
      <c r="O153" s="52" t="s">
        <v>93</v>
      </c>
      <c r="P153" s="63" t="s">
        <v>127</v>
      </c>
      <c r="Q153" s="10"/>
      <c r="R153" s="91">
        <f t="shared" ref="R153:T154" si="26">R154</f>
        <v>8304.0000000000018</v>
      </c>
      <c r="S153" s="91">
        <f t="shared" si="26"/>
        <v>439</v>
      </c>
      <c r="T153" s="95">
        <f t="shared" si="26"/>
        <v>459.1</v>
      </c>
    </row>
    <row r="154" spans="9:21" s="33" customFormat="1" ht="27" customHeight="1" x14ac:dyDescent="0.25">
      <c r="I154" s="178" t="s">
        <v>18</v>
      </c>
      <c r="J154" s="179"/>
      <c r="K154" s="179"/>
      <c r="L154" s="179"/>
      <c r="M154" s="179"/>
      <c r="N154" s="51">
        <v>887</v>
      </c>
      <c r="O154" s="52" t="s">
        <v>93</v>
      </c>
      <c r="P154" s="63" t="s">
        <v>127</v>
      </c>
      <c r="Q154" s="10" t="s">
        <v>20</v>
      </c>
      <c r="R154" s="91">
        <f t="shared" si="26"/>
        <v>8304.0000000000018</v>
      </c>
      <c r="S154" s="91">
        <f t="shared" si="26"/>
        <v>439</v>
      </c>
      <c r="T154" s="95">
        <f t="shared" si="26"/>
        <v>459.1</v>
      </c>
    </row>
    <row r="155" spans="9:21" s="33" customFormat="1" ht="25.5" customHeight="1" x14ac:dyDescent="0.25">
      <c r="I155" s="178" t="s">
        <v>21</v>
      </c>
      <c r="J155" s="179"/>
      <c r="K155" s="179"/>
      <c r="L155" s="179"/>
      <c r="M155" s="11"/>
      <c r="N155" s="51">
        <v>887</v>
      </c>
      <c r="O155" s="52" t="s">
        <v>93</v>
      </c>
      <c r="P155" s="63" t="s">
        <v>127</v>
      </c>
      <c r="Q155" s="10" t="s">
        <v>22</v>
      </c>
      <c r="R155" s="91">
        <f>7298.6+929.2+76.2</f>
        <v>8304.0000000000018</v>
      </c>
      <c r="S155" s="109">
        <f>439</f>
        <v>439</v>
      </c>
      <c r="T155" s="109">
        <v>459.1</v>
      </c>
      <c r="U155" s="33">
        <v>1005.4</v>
      </c>
    </row>
    <row r="156" spans="9:21" s="17" customFormat="1" ht="103.5" customHeight="1" x14ac:dyDescent="0.25">
      <c r="I156" s="191" t="s">
        <v>128</v>
      </c>
      <c r="J156" s="192"/>
      <c r="K156" s="192"/>
      <c r="L156" s="192"/>
      <c r="M156" s="192"/>
      <c r="N156" s="51">
        <v>887</v>
      </c>
      <c r="O156" s="52" t="s">
        <v>93</v>
      </c>
      <c r="P156" s="63" t="s">
        <v>129</v>
      </c>
      <c r="Q156" s="10"/>
      <c r="R156" s="91">
        <f t="shared" ref="R156:T157" si="27">R157</f>
        <v>3500</v>
      </c>
      <c r="S156" s="91">
        <f t="shared" si="27"/>
        <v>3670.4</v>
      </c>
      <c r="T156" s="95">
        <f t="shared" si="27"/>
        <v>3838.1</v>
      </c>
    </row>
    <row r="157" spans="9:21" s="17" customFormat="1" ht="27" customHeight="1" x14ac:dyDescent="0.25">
      <c r="I157" s="178" t="s">
        <v>18</v>
      </c>
      <c r="J157" s="179"/>
      <c r="K157" s="179"/>
      <c r="L157" s="179"/>
      <c r="M157" s="11"/>
      <c r="N157" s="51">
        <v>887</v>
      </c>
      <c r="O157" s="52" t="s">
        <v>93</v>
      </c>
      <c r="P157" s="63" t="s">
        <v>129</v>
      </c>
      <c r="Q157" s="10" t="s">
        <v>20</v>
      </c>
      <c r="R157" s="91">
        <f t="shared" si="27"/>
        <v>3500</v>
      </c>
      <c r="S157" s="91">
        <f t="shared" si="27"/>
        <v>3670.4</v>
      </c>
      <c r="T157" s="95">
        <f t="shared" si="27"/>
        <v>3838.1</v>
      </c>
    </row>
    <row r="158" spans="9:21" s="17" customFormat="1" ht="29.25" customHeight="1" x14ac:dyDescent="0.25">
      <c r="I158" s="178" t="s">
        <v>21</v>
      </c>
      <c r="J158" s="179"/>
      <c r="K158" s="179"/>
      <c r="L158" s="179"/>
      <c r="M158" s="11"/>
      <c r="N158" s="51">
        <v>887</v>
      </c>
      <c r="O158" s="52" t="s">
        <v>93</v>
      </c>
      <c r="P158" s="63" t="s">
        <v>129</v>
      </c>
      <c r="Q158" s="10" t="s">
        <v>22</v>
      </c>
      <c r="R158" s="91">
        <f>3500</f>
        <v>3500</v>
      </c>
      <c r="S158" s="109">
        <v>3670.4</v>
      </c>
      <c r="T158" s="109">
        <v>3838.1</v>
      </c>
    </row>
    <row r="159" spans="9:21" s="17" customFormat="1" ht="64.5" customHeight="1" x14ac:dyDescent="0.25">
      <c r="I159" s="209" t="s">
        <v>191</v>
      </c>
      <c r="J159" s="210"/>
      <c r="K159" s="210"/>
      <c r="L159" s="210"/>
      <c r="M159" s="210"/>
      <c r="N159" s="143">
        <v>887</v>
      </c>
      <c r="O159" s="144" t="s">
        <v>93</v>
      </c>
      <c r="P159" s="129" t="s">
        <v>185</v>
      </c>
      <c r="Q159" s="130"/>
      <c r="R159" s="96">
        <f t="shared" ref="R159:T160" si="28">R160</f>
        <v>1904</v>
      </c>
      <c r="S159" s="96">
        <f t="shared" si="28"/>
        <v>5205.8999999999996</v>
      </c>
      <c r="T159" s="108">
        <f t="shared" si="28"/>
        <v>1104.2</v>
      </c>
    </row>
    <row r="160" spans="9:21" s="17" customFormat="1" ht="30.75" customHeight="1" x14ac:dyDescent="0.25">
      <c r="I160" s="178" t="s">
        <v>18</v>
      </c>
      <c r="J160" s="179"/>
      <c r="K160" s="179"/>
      <c r="L160" s="179"/>
      <c r="M160" s="11"/>
      <c r="N160" s="51">
        <v>887</v>
      </c>
      <c r="O160" s="52" t="s">
        <v>93</v>
      </c>
      <c r="P160" s="63" t="s">
        <v>185</v>
      </c>
      <c r="Q160" s="10" t="s">
        <v>20</v>
      </c>
      <c r="R160" s="96">
        <f t="shared" si="28"/>
        <v>1904</v>
      </c>
      <c r="S160" s="96">
        <f t="shared" si="28"/>
        <v>5205.8999999999996</v>
      </c>
      <c r="T160" s="108">
        <f t="shared" si="28"/>
        <v>1104.2</v>
      </c>
    </row>
    <row r="161" spans="9:21" s="17" customFormat="1" ht="31.5" customHeight="1" x14ac:dyDescent="0.25">
      <c r="I161" s="178" t="s">
        <v>21</v>
      </c>
      <c r="J161" s="179"/>
      <c r="K161" s="179"/>
      <c r="L161" s="179"/>
      <c r="M161" s="11"/>
      <c r="N161" s="51">
        <v>887</v>
      </c>
      <c r="O161" s="52" t="s">
        <v>93</v>
      </c>
      <c r="P161" s="63" t="s">
        <v>185</v>
      </c>
      <c r="Q161" s="10" t="s">
        <v>22</v>
      </c>
      <c r="R161" s="96">
        <f>1504+400</f>
        <v>1904</v>
      </c>
      <c r="S161" s="109">
        <f>1055.9+4150</f>
        <v>5205.8999999999996</v>
      </c>
      <c r="T161" s="109">
        <v>1104.2</v>
      </c>
      <c r="U161" s="6">
        <v>400</v>
      </c>
    </row>
    <row r="162" spans="9:21" s="6" customFormat="1" ht="33.75" customHeight="1" x14ac:dyDescent="0.25">
      <c r="I162" s="185" t="s">
        <v>130</v>
      </c>
      <c r="J162" s="186"/>
      <c r="K162" s="186"/>
      <c r="L162" s="186"/>
      <c r="M162" s="21"/>
      <c r="N162" s="49">
        <v>887</v>
      </c>
      <c r="O162" s="50" t="s">
        <v>131</v>
      </c>
      <c r="P162" s="62"/>
      <c r="Q162" s="9"/>
      <c r="R162" s="93">
        <f>R163+R167+R175</f>
        <v>5589.0000000000009</v>
      </c>
      <c r="S162" s="93">
        <f>S163+S167+S175</f>
        <v>5861.1</v>
      </c>
      <c r="T162" s="94">
        <f>T163+T167+T175</f>
        <v>6129.0000000000009</v>
      </c>
    </row>
    <row r="163" spans="9:21" s="6" customFormat="1" ht="35.25" customHeight="1" x14ac:dyDescent="0.25">
      <c r="I163" s="191" t="s">
        <v>132</v>
      </c>
      <c r="J163" s="192"/>
      <c r="K163" s="192"/>
      <c r="L163" s="192"/>
      <c r="M163" s="192"/>
      <c r="N163" s="49">
        <v>887</v>
      </c>
      <c r="O163" s="50" t="s">
        <v>133</v>
      </c>
      <c r="P163" s="62"/>
      <c r="Q163" s="9"/>
      <c r="R163" s="93">
        <f>R165</f>
        <v>114</v>
      </c>
      <c r="S163" s="93">
        <f>S165</f>
        <v>119.6</v>
      </c>
      <c r="T163" s="94">
        <f>T165</f>
        <v>125.1</v>
      </c>
    </row>
    <row r="164" spans="9:21" s="6" customFormat="1" ht="118.5" customHeight="1" x14ac:dyDescent="0.25">
      <c r="I164" s="207" t="s">
        <v>134</v>
      </c>
      <c r="J164" s="208"/>
      <c r="K164" s="208"/>
      <c r="L164" s="208"/>
      <c r="M164" s="24"/>
      <c r="N164" s="49">
        <v>887</v>
      </c>
      <c r="O164" s="50" t="s">
        <v>133</v>
      </c>
      <c r="P164" s="62" t="s">
        <v>135</v>
      </c>
      <c r="Q164" s="9"/>
      <c r="R164" s="93">
        <f>R163</f>
        <v>114</v>
      </c>
      <c r="S164" s="93">
        <f>S163</f>
        <v>119.6</v>
      </c>
      <c r="T164" s="94">
        <f>T163</f>
        <v>125.1</v>
      </c>
    </row>
    <row r="165" spans="9:21" s="6" customFormat="1" ht="27" customHeight="1" x14ac:dyDescent="0.25">
      <c r="I165" s="178" t="s">
        <v>18</v>
      </c>
      <c r="J165" s="179"/>
      <c r="K165" s="179"/>
      <c r="L165" s="179"/>
      <c r="M165" s="21"/>
      <c r="N165" s="51">
        <v>887</v>
      </c>
      <c r="O165" s="52" t="s">
        <v>133</v>
      </c>
      <c r="P165" s="63" t="s">
        <v>135</v>
      </c>
      <c r="Q165" s="10" t="s">
        <v>20</v>
      </c>
      <c r="R165" s="91">
        <f>R166</f>
        <v>114</v>
      </c>
      <c r="S165" s="91">
        <f>S166</f>
        <v>119.6</v>
      </c>
      <c r="T165" s="95">
        <f>T166</f>
        <v>125.1</v>
      </c>
    </row>
    <row r="166" spans="9:21" s="6" customFormat="1" ht="33.75" customHeight="1" x14ac:dyDescent="0.25">
      <c r="I166" s="178" t="s">
        <v>21</v>
      </c>
      <c r="J166" s="179"/>
      <c r="K166" s="179"/>
      <c r="L166" s="179"/>
      <c r="M166" s="21"/>
      <c r="N166" s="51">
        <v>887</v>
      </c>
      <c r="O166" s="52" t="s">
        <v>133</v>
      </c>
      <c r="P166" s="63" t="s">
        <v>135</v>
      </c>
      <c r="Q166" s="10" t="s">
        <v>22</v>
      </c>
      <c r="R166" s="91">
        <v>114</v>
      </c>
      <c r="S166" s="109">
        <v>119.6</v>
      </c>
      <c r="T166" s="109">
        <v>125.1</v>
      </c>
    </row>
    <row r="167" spans="9:21" s="6" customFormat="1" ht="18" customHeight="1" x14ac:dyDescent="0.25">
      <c r="I167" s="185" t="s">
        <v>136</v>
      </c>
      <c r="J167" s="186"/>
      <c r="K167" s="186"/>
      <c r="L167" s="186"/>
      <c r="M167" s="186"/>
      <c r="N167" s="49">
        <v>887</v>
      </c>
      <c r="O167" s="50" t="s">
        <v>137</v>
      </c>
      <c r="P167" s="62"/>
      <c r="Q167" s="9"/>
      <c r="R167" s="93">
        <f>R168</f>
        <v>5460.4000000000005</v>
      </c>
      <c r="S167" s="93">
        <f>S168</f>
        <v>5726.3</v>
      </c>
      <c r="T167" s="94">
        <f>T168</f>
        <v>5987.9000000000005</v>
      </c>
    </row>
    <row r="168" spans="9:21" s="6" customFormat="1" ht="39" customHeight="1" x14ac:dyDescent="0.25">
      <c r="I168" s="189" t="s">
        <v>138</v>
      </c>
      <c r="J168" s="190"/>
      <c r="K168" s="190"/>
      <c r="L168" s="190"/>
      <c r="M168" s="190"/>
      <c r="N168" s="49">
        <v>887</v>
      </c>
      <c r="O168" s="50" t="s">
        <v>137</v>
      </c>
      <c r="P168" s="62" t="s">
        <v>139</v>
      </c>
      <c r="Q168" s="9"/>
      <c r="R168" s="93">
        <f>R169+R171+R173</f>
        <v>5460.4000000000005</v>
      </c>
      <c r="S168" s="93">
        <f>S169+S171+S173</f>
        <v>5726.3</v>
      </c>
      <c r="T168" s="94">
        <f>T169+T171+T173</f>
        <v>5987.9000000000005</v>
      </c>
    </row>
    <row r="169" spans="9:21" s="6" customFormat="1" ht="65.25" customHeight="1" x14ac:dyDescent="0.25">
      <c r="I169" s="189" t="s">
        <v>206</v>
      </c>
      <c r="J169" s="190"/>
      <c r="K169" s="190"/>
      <c r="L169" s="190"/>
      <c r="M169" s="190"/>
      <c r="N169" s="51">
        <v>887</v>
      </c>
      <c r="O169" s="52" t="s">
        <v>137</v>
      </c>
      <c r="P169" s="63" t="s">
        <v>139</v>
      </c>
      <c r="Q169" s="10" t="s">
        <v>15</v>
      </c>
      <c r="R169" s="91">
        <f>R170</f>
        <v>2220</v>
      </c>
      <c r="S169" s="91">
        <f>S170</f>
        <v>2328.1999999999998</v>
      </c>
      <c r="T169" s="95">
        <f>T170</f>
        <v>2434.5</v>
      </c>
    </row>
    <row r="170" spans="9:21" s="6" customFormat="1" ht="18" customHeight="1" x14ac:dyDescent="0.25">
      <c r="I170" s="178" t="s">
        <v>140</v>
      </c>
      <c r="J170" s="179"/>
      <c r="K170" s="179"/>
      <c r="L170" s="179"/>
      <c r="M170" s="179"/>
      <c r="N170" s="51">
        <v>887</v>
      </c>
      <c r="O170" s="52" t="s">
        <v>137</v>
      </c>
      <c r="P170" s="63" t="s">
        <v>139</v>
      </c>
      <c r="Q170" s="10" t="s">
        <v>141</v>
      </c>
      <c r="R170" s="91">
        <v>2220</v>
      </c>
      <c r="S170" s="109">
        <v>2328.1999999999998</v>
      </c>
      <c r="T170" s="109">
        <v>2434.5</v>
      </c>
    </row>
    <row r="171" spans="9:21" s="6" customFormat="1" ht="21" customHeight="1" x14ac:dyDescent="0.25">
      <c r="I171" s="203" t="s">
        <v>18</v>
      </c>
      <c r="J171" s="204"/>
      <c r="K171" s="204"/>
      <c r="L171" s="204"/>
      <c r="M171" s="204"/>
      <c r="N171" s="51">
        <v>887</v>
      </c>
      <c r="O171" s="52" t="s">
        <v>137</v>
      </c>
      <c r="P171" s="63" t="s">
        <v>139</v>
      </c>
      <c r="Q171" s="10" t="s">
        <v>20</v>
      </c>
      <c r="R171" s="91">
        <f>R172</f>
        <v>3240.3</v>
      </c>
      <c r="S171" s="91">
        <f>S172</f>
        <v>3398</v>
      </c>
      <c r="T171" s="95">
        <f>T172</f>
        <v>3553.3</v>
      </c>
    </row>
    <row r="172" spans="9:21" s="6" customFormat="1" ht="25.5" customHeight="1" x14ac:dyDescent="0.25">
      <c r="I172" s="203" t="s">
        <v>21</v>
      </c>
      <c r="J172" s="204"/>
      <c r="K172" s="204"/>
      <c r="L172" s="204"/>
      <c r="M172" s="128"/>
      <c r="N172" s="51">
        <v>887</v>
      </c>
      <c r="O172" s="52" t="s">
        <v>137</v>
      </c>
      <c r="P172" s="63" t="s">
        <v>139</v>
      </c>
      <c r="Q172" s="10" t="s">
        <v>22</v>
      </c>
      <c r="R172" s="91">
        <v>3240.3</v>
      </c>
      <c r="S172" s="109">
        <v>3398</v>
      </c>
      <c r="T172" s="109">
        <v>3553.3</v>
      </c>
    </row>
    <row r="173" spans="9:21" s="6" customFormat="1" ht="19.5" customHeight="1" x14ac:dyDescent="0.25">
      <c r="I173" s="205" t="s">
        <v>35</v>
      </c>
      <c r="J173" s="206"/>
      <c r="K173" s="206"/>
      <c r="L173" s="206"/>
      <c r="M173" s="206"/>
      <c r="N173" s="51">
        <v>887</v>
      </c>
      <c r="O173" s="52" t="s">
        <v>137</v>
      </c>
      <c r="P173" s="63" t="s">
        <v>139</v>
      </c>
      <c r="Q173" s="10" t="s">
        <v>36</v>
      </c>
      <c r="R173" s="91">
        <f>R174</f>
        <v>0.1</v>
      </c>
      <c r="S173" s="91">
        <f>S174</f>
        <v>0.1</v>
      </c>
      <c r="T173" s="95">
        <f>T174</f>
        <v>0.1</v>
      </c>
    </row>
    <row r="174" spans="9:21" s="6" customFormat="1" ht="17.25" customHeight="1" x14ac:dyDescent="0.25">
      <c r="I174" s="178" t="s">
        <v>29</v>
      </c>
      <c r="J174" s="179"/>
      <c r="K174" s="179"/>
      <c r="L174" s="179"/>
      <c r="M174" s="25"/>
      <c r="N174" s="51">
        <v>887</v>
      </c>
      <c r="O174" s="52" t="s">
        <v>137</v>
      </c>
      <c r="P174" s="63" t="s">
        <v>139</v>
      </c>
      <c r="Q174" s="10" t="s">
        <v>30</v>
      </c>
      <c r="R174" s="91">
        <v>0.1</v>
      </c>
      <c r="S174" s="109">
        <v>0.1</v>
      </c>
      <c r="T174" s="109">
        <v>0.1</v>
      </c>
    </row>
    <row r="175" spans="9:21" s="6" customFormat="1" ht="17.25" customHeight="1" x14ac:dyDescent="0.25">
      <c r="I175" s="185" t="s">
        <v>142</v>
      </c>
      <c r="J175" s="186"/>
      <c r="K175" s="186"/>
      <c r="L175" s="186"/>
      <c r="M175" s="25"/>
      <c r="N175" s="49">
        <v>887</v>
      </c>
      <c r="O175" s="50" t="s">
        <v>143</v>
      </c>
      <c r="P175" s="62"/>
      <c r="Q175" s="9"/>
      <c r="R175" s="93">
        <f>R176+R179</f>
        <v>14.6</v>
      </c>
      <c r="S175" s="93">
        <f>S176+S179</f>
        <v>15.2</v>
      </c>
      <c r="T175" s="94">
        <f>T176+T179</f>
        <v>16</v>
      </c>
    </row>
    <row r="176" spans="9:21" s="6" customFormat="1" ht="51.75" customHeight="1" x14ac:dyDescent="0.25">
      <c r="I176" s="199" t="s">
        <v>73</v>
      </c>
      <c r="J176" s="200"/>
      <c r="K176" s="200"/>
      <c r="L176" s="200"/>
      <c r="M176" s="34"/>
      <c r="N176" s="59">
        <v>887</v>
      </c>
      <c r="O176" s="60" t="s">
        <v>143</v>
      </c>
      <c r="P176" s="69" t="s">
        <v>74</v>
      </c>
      <c r="Q176" s="35"/>
      <c r="R176" s="93">
        <f t="shared" ref="R176:T177" si="29">R177</f>
        <v>7.3</v>
      </c>
      <c r="S176" s="93">
        <f t="shared" si="29"/>
        <v>7.6</v>
      </c>
      <c r="T176" s="94">
        <f t="shared" si="29"/>
        <v>8</v>
      </c>
    </row>
    <row r="177" spans="9:23" s="6" customFormat="1" ht="22.5" customHeight="1" x14ac:dyDescent="0.25">
      <c r="I177" s="201" t="s">
        <v>18</v>
      </c>
      <c r="J177" s="202"/>
      <c r="K177" s="202"/>
      <c r="L177" s="202"/>
      <c r="M177" s="34"/>
      <c r="N177" s="53">
        <v>887</v>
      </c>
      <c r="O177" s="54" t="s">
        <v>143</v>
      </c>
      <c r="P177" s="70" t="s">
        <v>74</v>
      </c>
      <c r="Q177" s="36" t="s">
        <v>20</v>
      </c>
      <c r="R177" s="91">
        <f t="shared" si="29"/>
        <v>7.3</v>
      </c>
      <c r="S177" s="91">
        <f t="shared" si="29"/>
        <v>7.6</v>
      </c>
      <c r="T177" s="95">
        <f t="shared" si="29"/>
        <v>8</v>
      </c>
    </row>
    <row r="178" spans="9:23" s="6" customFormat="1" ht="25.5" customHeight="1" x14ac:dyDescent="0.25">
      <c r="I178" s="201" t="s">
        <v>21</v>
      </c>
      <c r="J178" s="202"/>
      <c r="K178" s="202"/>
      <c r="L178" s="202"/>
      <c r="M178" s="34"/>
      <c r="N178" s="53">
        <v>887</v>
      </c>
      <c r="O178" s="54" t="s">
        <v>143</v>
      </c>
      <c r="P178" s="70" t="s">
        <v>74</v>
      </c>
      <c r="Q178" s="36" t="s">
        <v>22</v>
      </c>
      <c r="R178" s="91">
        <f>2.8+4.5</f>
        <v>7.3</v>
      </c>
      <c r="S178" s="109">
        <f>2.9+4.7</f>
        <v>7.6</v>
      </c>
      <c r="T178" s="109">
        <f>3.1+4.9</f>
        <v>8</v>
      </c>
      <c r="U178" s="6">
        <v>4.5</v>
      </c>
      <c r="V178" s="6">
        <v>4.7</v>
      </c>
      <c r="W178" s="6">
        <v>4.9000000000000004</v>
      </c>
    </row>
    <row r="179" spans="9:23" s="6" customFormat="1" ht="81" customHeight="1" x14ac:dyDescent="0.25">
      <c r="I179" s="199" t="s">
        <v>144</v>
      </c>
      <c r="J179" s="200"/>
      <c r="K179" s="200"/>
      <c r="L179" s="200"/>
      <c r="M179" s="37"/>
      <c r="N179" s="59">
        <v>887</v>
      </c>
      <c r="O179" s="60" t="s">
        <v>143</v>
      </c>
      <c r="P179" s="69" t="s">
        <v>79</v>
      </c>
      <c r="Q179" s="35"/>
      <c r="R179" s="93">
        <f t="shared" ref="R179:T180" si="30">R180</f>
        <v>7.3</v>
      </c>
      <c r="S179" s="93">
        <f t="shared" si="30"/>
        <v>7.6</v>
      </c>
      <c r="T179" s="94">
        <f t="shared" si="30"/>
        <v>8</v>
      </c>
    </row>
    <row r="180" spans="9:23" s="6" customFormat="1" ht="26.25" customHeight="1" x14ac:dyDescent="0.25">
      <c r="I180" s="193" t="s">
        <v>18</v>
      </c>
      <c r="J180" s="194"/>
      <c r="K180" s="194"/>
      <c r="L180" s="194"/>
      <c r="M180" s="37"/>
      <c r="N180" s="53">
        <v>887</v>
      </c>
      <c r="O180" s="54" t="s">
        <v>143</v>
      </c>
      <c r="P180" s="70" t="s">
        <v>79</v>
      </c>
      <c r="Q180" s="36" t="s">
        <v>20</v>
      </c>
      <c r="R180" s="91">
        <f t="shared" si="30"/>
        <v>7.3</v>
      </c>
      <c r="S180" s="91">
        <f t="shared" si="30"/>
        <v>7.6</v>
      </c>
      <c r="T180" s="95">
        <f t="shared" si="30"/>
        <v>8</v>
      </c>
    </row>
    <row r="181" spans="9:23" s="6" customFormat="1" ht="24.75" customHeight="1" x14ac:dyDescent="0.25">
      <c r="I181" s="193" t="s">
        <v>21</v>
      </c>
      <c r="J181" s="194"/>
      <c r="K181" s="194"/>
      <c r="L181" s="194"/>
      <c r="M181" s="37"/>
      <c r="N181" s="53">
        <v>887</v>
      </c>
      <c r="O181" s="54" t="s">
        <v>143</v>
      </c>
      <c r="P181" s="70" t="s">
        <v>79</v>
      </c>
      <c r="Q181" s="36" t="s">
        <v>22</v>
      </c>
      <c r="R181" s="91">
        <f>2.8+4.5</f>
        <v>7.3</v>
      </c>
      <c r="S181" s="109">
        <v>7.6</v>
      </c>
      <c r="T181" s="109">
        <v>8</v>
      </c>
      <c r="U181" s="6">
        <v>4.5</v>
      </c>
      <c r="V181" s="6">
        <v>4.7</v>
      </c>
      <c r="W181" s="6">
        <v>4.9000000000000004</v>
      </c>
    </row>
    <row r="182" spans="9:23" s="6" customFormat="1" ht="18" hidden="1" customHeight="1" x14ac:dyDescent="0.25">
      <c r="I182" s="138"/>
      <c r="J182" s="11"/>
      <c r="K182" s="11"/>
      <c r="L182" s="11"/>
      <c r="M182" s="25"/>
      <c r="N182" s="51"/>
      <c r="O182" s="52"/>
      <c r="P182" s="63"/>
      <c r="Q182" s="10"/>
      <c r="R182" s="91"/>
      <c r="S182" s="109"/>
      <c r="T182" s="109"/>
    </row>
    <row r="183" spans="9:23" s="6" customFormat="1" ht="18" hidden="1" customHeight="1" x14ac:dyDescent="0.25">
      <c r="I183" s="138"/>
      <c r="J183" s="11"/>
      <c r="K183" s="11"/>
      <c r="L183" s="11"/>
      <c r="M183" s="25"/>
      <c r="N183" s="51"/>
      <c r="O183" s="52"/>
      <c r="P183" s="63"/>
      <c r="Q183" s="10"/>
      <c r="R183" s="91"/>
      <c r="S183" s="109"/>
      <c r="T183" s="109"/>
    </row>
    <row r="184" spans="9:23" s="6" customFormat="1" ht="18" hidden="1" customHeight="1" x14ac:dyDescent="0.25">
      <c r="I184" s="138"/>
      <c r="J184" s="11"/>
      <c r="K184" s="11"/>
      <c r="L184" s="11"/>
      <c r="M184" s="25"/>
      <c r="N184" s="51"/>
      <c r="O184" s="52"/>
      <c r="P184" s="63"/>
      <c r="Q184" s="10"/>
      <c r="R184" s="91"/>
      <c r="S184" s="109"/>
      <c r="T184" s="109"/>
    </row>
    <row r="185" spans="9:23" s="6" customFormat="1" ht="18" hidden="1" customHeight="1" x14ac:dyDescent="0.25">
      <c r="I185" s="138"/>
      <c r="J185" s="11"/>
      <c r="K185" s="11"/>
      <c r="L185" s="11"/>
      <c r="M185" s="25"/>
      <c r="N185" s="51"/>
      <c r="O185" s="52"/>
      <c r="P185" s="63"/>
      <c r="Q185" s="10"/>
      <c r="R185" s="91"/>
      <c r="S185" s="109"/>
      <c r="T185" s="109"/>
    </row>
    <row r="186" spans="9:23" s="6" customFormat="1" ht="18" hidden="1" customHeight="1" x14ac:dyDescent="0.25">
      <c r="I186" s="138"/>
      <c r="J186" s="11"/>
      <c r="K186" s="11"/>
      <c r="L186" s="11"/>
      <c r="M186" s="25"/>
      <c r="N186" s="51"/>
      <c r="O186" s="52"/>
      <c r="P186" s="63"/>
      <c r="Q186" s="10"/>
      <c r="R186" s="91"/>
      <c r="S186" s="109"/>
      <c r="T186" s="109"/>
    </row>
    <row r="187" spans="9:23" s="6" customFormat="1" ht="18" hidden="1" customHeight="1" x14ac:dyDescent="0.25">
      <c r="I187" s="138"/>
      <c r="J187" s="11"/>
      <c r="K187" s="11"/>
      <c r="L187" s="11"/>
      <c r="M187" s="25"/>
      <c r="N187" s="51"/>
      <c r="O187" s="52"/>
      <c r="P187" s="63"/>
      <c r="Q187" s="10"/>
      <c r="R187" s="91"/>
      <c r="S187" s="109"/>
      <c r="T187" s="109"/>
    </row>
    <row r="188" spans="9:23" s="6" customFormat="1" ht="18" hidden="1" customHeight="1" x14ac:dyDescent="0.25">
      <c r="I188" s="138"/>
      <c r="J188" s="11"/>
      <c r="K188" s="11"/>
      <c r="L188" s="11"/>
      <c r="M188" s="25"/>
      <c r="N188" s="51"/>
      <c r="O188" s="52"/>
      <c r="P188" s="63"/>
      <c r="Q188" s="10"/>
      <c r="R188" s="91"/>
      <c r="S188" s="109"/>
      <c r="T188" s="109"/>
    </row>
    <row r="189" spans="9:23" s="6" customFormat="1" ht="18" hidden="1" customHeight="1" x14ac:dyDescent="0.25">
      <c r="I189" s="138"/>
      <c r="J189" s="11"/>
      <c r="K189" s="11"/>
      <c r="L189" s="11"/>
      <c r="M189" s="25"/>
      <c r="N189" s="51"/>
      <c r="O189" s="52"/>
      <c r="P189" s="63"/>
      <c r="Q189" s="10"/>
      <c r="R189" s="91"/>
      <c r="S189" s="109"/>
      <c r="T189" s="109"/>
    </row>
    <row r="190" spans="9:23" s="6" customFormat="1" ht="18" hidden="1" customHeight="1" x14ac:dyDescent="0.25">
      <c r="I190" s="138"/>
      <c r="J190" s="11"/>
      <c r="K190" s="11"/>
      <c r="L190" s="11"/>
      <c r="M190" s="25"/>
      <c r="N190" s="51"/>
      <c r="O190" s="52"/>
      <c r="P190" s="63"/>
      <c r="Q190" s="10"/>
      <c r="R190" s="91"/>
      <c r="S190" s="109"/>
      <c r="T190" s="109"/>
    </row>
    <row r="191" spans="9:23" s="6" customFormat="1" ht="35.25" customHeight="1" x14ac:dyDescent="0.3">
      <c r="I191" s="195" t="s">
        <v>145</v>
      </c>
      <c r="J191" s="196"/>
      <c r="K191" s="196"/>
      <c r="L191" s="196"/>
      <c r="M191" s="196"/>
      <c r="N191" s="49">
        <v>887</v>
      </c>
      <c r="O191" s="50" t="s">
        <v>146</v>
      </c>
      <c r="P191" s="62"/>
      <c r="Q191" s="9"/>
      <c r="R191" s="93">
        <f>R192</f>
        <v>5353</v>
      </c>
      <c r="S191" s="93">
        <f t="shared" ref="S191:T194" si="31">S192</f>
        <v>4886.8999999999996</v>
      </c>
      <c r="T191" s="94">
        <f t="shared" si="31"/>
        <v>5110.2</v>
      </c>
    </row>
    <row r="192" spans="9:23" s="6" customFormat="1" ht="17.25" customHeight="1" x14ac:dyDescent="0.25">
      <c r="I192" s="187" t="s">
        <v>147</v>
      </c>
      <c r="J192" s="188"/>
      <c r="K192" s="188"/>
      <c r="L192" s="188"/>
      <c r="M192" s="188"/>
      <c r="N192" s="49">
        <v>887</v>
      </c>
      <c r="O192" s="50" t="s">
        <v>148</v>
      </c>
      <c r="P192" s="62"/>
      <c r="Q192" s="9"/>
      <c r="R192" s="93">
        <f>R193</f>
        <v>5353</v>
      </c>
      <c r="S192" s="93">
        <f t="shared" si="31"/>
        <v>4886.8999999999996</v>
      </c>
      <c r="T192" s="94">
        <f t="shared" si="31"/>
        <v>5110.2</v>
      </c>
    </row>
    <row r="193" spans="9:24" s="6" customFormat="1" ht="36.75" customHeight="1" x14ac:dyDescent="0.25">
      <c r="I193" s="197" t="s">
        <v>149</v>
      </c>
      <c r="J193" s="198"/>
      <c r="K193" s="198"/>
      <c r="L193" s="198"/>
      <c r="M193" s="198"/>
      <c r="N193" s="143">
        <v>887</v>
      </c>
      <c r="O193" s="144" t="s">
        <v>148</v>
      </c>
      <c r="P193" s="129" t="s">
        <v>150</v>
      </c>
      <c r="Q193" s="130"/>
      <c r="R193" s="91">
        <f>R194</f>
        <v>5353</v>
      </c>
      <c r="S193" s="91">
        <f t="shared" si="31"/>
        <v>4886.8999999999996</v>
      </c>
      <c r="T193" s="95">
        <f t="shared" si="31"/>
        <v>5110.2</v>
      </c>
    </row>
    <row r="194" spans="9:24" s="6" customFormat="1" ht="26.25" customHeight="1" x14ac:dyDescent="0.25">
      <c r="I194" s="178" t="s">
        <v>18</v>
      </c>
      <c r="J194" s="179"/>
      <c r="K194" s="179"/>
      <c r="L194" s="179"/>
      <c r="M194" s="179"/>
      <c r="N194" s="51">
        <v>887</v>
      </c>
      <c r="O194" s="52" t="s">
        <v>148</v>
      </c>
      <c r="P194" s="63" t="s">
        <v>150</v>
      </c>
      <c r="Q194" s="10" t="s">
        <v>20</v>
      </c>
      <c r="R194" s="91">
        <f>R195</f>
        <v>5353</v>
      </c>
      <c r="S194" s="91">
        <f t="shared" si="31"/>
        <v>4886.8999999999996</v>
      </c>
      <c r="T194" s="95">
        <f t="shared" si="31"/>
        <v>5110.2</v>
      </c>
    </row>
    <row r="195" spans="9:24" s="6" customFormat="1" ht="28.5" customHeight="1" x14ac:dyDescent="0.25">
      <c r="I195" s="178" t="s">
        <v>21</v>
      </c>
      <c r="J195" s="179"/>
      <c r="K195" s="179"/>
      <c r="L195" s="179"/>
      <c r="M195" s="11"/>
      <c r="N195" s="51">
        <v>887</v>
      </c>
      <c r="O195" s="52" t="s">
        <v>148</v>
      </c>
      <c r="P195" s="63" t="s">
        <v>150</v>
      </c>
      <c r="Q195" s="10" t="s">
        <v>22</v>
      </c>
      <c r="R195" s="96">
        <f>4660+693</f>
        <v>5353</v>
      </c>
      <c r="S195" s="109">
        <f>4886.9</f>
        <v>4886.8999999999996</v>
      </c>
      <c r="T195" s="109">
        <f>5110.2</f>
        <v>5110.2</v>
      </c>
      <c r="U195" s="6">
        <v>693</v>
      </c>
    </row>
    <row r="196" spans="9:24" s="17" customFormat="1" ht="26.25" customHeight="1" x14ac:dyDescent="0.25">
      <c r="I196" s="185" t="s">
        <v>151</v>
      </c>
      <c r="J196" s="186"/>
      <c r="K196" s="186"/>
      <c r="L196" s="186"/>
      <c r="M196" s="24"/>
      <c r="N196" s="49">
        <v>887</v>
      </c>
      <c r="O196" s="50" t="s">
        <v>152</v>
      </c>
      <c r="P196" s="62"/>
      <c r="Q196" s="9"/>
      <c r="R196" s="93">
        <f>R202+R205+R197</f>
        <v>1612</v>
      </c>
      <c r="S196" s="93">
        <f>S202+S205+S197</f>
        <v>1674.6999999999998</v>
      </c>
      <c r="T196" s="94">
        <f>T202+T205+T197</f>
        <v>1751.1999999999998</v>
      </c>
    </row>
    <row r="197" spans="9:24" s="17" customFormat="1" ht="24" customHeight="1" x14ac:dyDescent="0.25">
      <c r="I197" s="185" t="s">
        <v>153</v>
      </c>
      <c r="J197" s="186"/>
      <c r="K197" s="186"/>
      <c r="L197" s="186"/>
      <c r="M197" s="24"/>
      <c r="N197" s="49">
        <v>887</v>
      </c>
      <c r="O197" s="50" t="s">
        <v>154</v>
      </c>
      <c r="P197" s="62"/>
      <c r="Q197" s="9"/>
      <c r="R197" s="93">
        <f>R198</f>
        <v>320.89999999999998</v>
      </c>
      <c r="S197" s="93">
        <f t="shared" ref="S197:T199" si="32">S198</f>
        <v>332.6</v>
      </c>
      <c r="T197" s="94">
        <f t="shared" si="32"/>
        <v>347.8</v>
      </c>
    </row>
    <row r="198" spans="9:24" s="17" customFormat="1" ht="106.5" customHeight="1" x14ac:dyDescent="0.25">
      <c r="I198" s="189" t="s">
        <v>178</v>
      </c>
      <c r="J198" s="190"/>
      <c r="K198" s="190"/>
      <c r="L198" s="190"/>
      <c r="M198" s="13"/>
      <c r="N198" s="49">
        <v>887</v>
      </c>
      <c r="O198" s="50" t="s">
        <v>154</v>
      </c>
      <c r="P198" s="62" t="s">
        <v>155</v>
      </c>
      <c r="Q198" s="9"/>
      <c r="R198" s="93">
        <f>R199</f>
        <v>320.89999999999998</v>
      </c>
      <c r="S198" s="93">
        <f t="shared" si="32"/>
        <v>332.6</v>
      </c>
      <c r="T198" s="94">
        <f t="shared" si="32"/>
        <v>347.8</v>
      </c>
    </row>
    <row r="199" spans="9:24" s="17" customFormat="1" ht="20.25" customHeight="1" x14ac:dyDescent="0.25">
      <c r="I199" s="178" t="s">
        <v>156</v>
      </c>
      <c r="J199" s="179"/>
      <c r="K199" s="179"/>
      <c r="L199" s="179"/>
      <c r="M199" s="179"/>
      <c r="N199" s="51">
        <v>887</v>
      </c>
      <c r="O199" s="52" t="s">
        <v>154</v>
      </c>
      <c r="P199" s="63" t="s">
        <v>155</v>
      </c>
      <c r="Q199" s="10" t="s">
        <v>157</v>
      </c>
      <c r="R199" s="91">
        <f>R200</f>
        <v>320.89999999999998</v>
      </c>
      <c r="S199" s="91">
        <f t="shared" si="32"/>
        <v>332.6</v>
      </c>
      <c r="T199" s="95">
        <f t="shared" si="32"/>
        <v>347.8</v>
      </c>
    </row>
    <row r="200" spans="9:24" s="17" customFormat="1" ht="26.25" customHeight="1" x14ac:dyDescent="0.25">
      <c r="I200" s="178" t="s">
        <v>158</v>
      </c>
      <c r="J200" s="179"/>
      <c r="K200" s="179"/>
      <c r="L200" s="179"/>
      <c r="M200" s="179"/>
      <c r="N200" s="51">
        <v>887</v>
      </c>
      <c r="O200" s="52" t="s">
        <v>154</v>
      </c>
      <c r="P200" s="63" t="s">
        <v>155</v>
      </c>
      <c r="Q200" s="10" t="s">
        <v>159</v>
      </c>
      <c r="R200" s="91">
        <f>317.2+3.7</f>
        <v>320.89999999999998</v>
      </c>
      <c r="S200" s="109">
        <v>332.6</v>
      </c>
      <c r="T200" s="109">
        <v>347.8</v>
      </c>
      <c r="U200" s="6">
        <v>3.7</v>
      </c>
      <c r="V200" s="6"/>
      <c r="W200" s="6"/>
      <c r="X200" s="6"/>
    </row>
    <row r="201" spans="9:24" s="17" customFormat="1" ht="22.5" customHeight="1" x14ac:dyDescent="0.25">
      <c r="I201" s="185" t="s">
        <v>160</v>
      </c>
      <c r="J201" s="186"/>
      <c r="K201" s="186"/>
      <c r="L201" s="186"/>
      <c r="M201" s="24"/>
      <c r="N201" s="49">
        <v>887</v>
      </c>
      <c r="O201" s="50" t="s">
        <v>161</v>
      </c>
      <c r="P201" s="62"/>
      <c r="Q201" s="9"/>
      <c r="R201" s="93">
        <f>R202</f>
        <v>1104.0999999999999</v>
      </c>
      <c r="S201" s="93">
        <f t="shared" ref="S201:T203" si="33">S202</f>
        <v>1146</v>
      </c>
      <c r="T201" s="94">
        <f t="shared" si="33"/>
        <v>1198.3</v>
      </c>
    </row>
    <row r="202" spans="9:24" s="17" customFormat="1" ht="142.5" customHeight="1" x14ac:dyDescent="0.25">
      <c r="I202" s="189" t="s">
        <v>179</v>
      </c>
      <c r="J202" s="190"/>
      <c r="K202" s="190"/>
      <c r="L202" s="190"/>
      <c r="M202" s="13"/>
      <c r="N202" s="49">
        <v>887</v>
      </c>
      <c r="O202" s="50" t="s">
        <v>161</v>
      </c>
      <c r="P202" s="62" t="s">
        <v>162</v>
      </c>
      <c r="Q202" s="9"/>
      <c r="R202" s="93">
        <f>R203</f>
        <v>1104.0999999999999</v>
      </c>
      <c r="S202" s="93">
        <f t="shared" si="33"/>
        <v>1146</v>
      </c>
      <c r="T202" s="94">
        <f t="shared" si="33"/>
        <v>1198.3</v>
      </c>
    </row>
    <row r="203" spans="9:24" s="17" customFormat="1" ht="21.75" customHeight="1" x14ac:dyDescent="0.25">
      <c r="I203" s="178" t="s">
        <v>156</v>
      </c>
      <c r="J203" s="179"/>
      <c r="K203" s="179"/>
      <c r="L203" s="179"/>
      <c r="M203" s="179"/>
      <c r="N203" s="51">
        <v>887</v>
      </c>
      <c r="O203" s="52" t="s">
        <v>161</v>
      </c>
      <c r="P203" s="63" t="s">
        <v>162</v>
      </c>
      <c r="Q203" s="10" t="s">
        <v>157</v>
      </c>
      <c r="R203" s="91">
        <f>R204</f>
        <v>1104.0999999999999</v>
      </c>
      <c r="S203" s="91">
        <f t="shared" si="33"/>
        <v>1146</v>
      </c>
      <c r="T203" s="95">
        <f t="shared" si="33"/>
        <v>1198.3</v>
      </c>
    </row>
    <row r="204" spans="9:24" s="17" customFormat="1" ht="27" customHeight="1" x14ac:dyDescent="0.25">
      <c r="I204" s="178" t="s">
        <v>158</v>
      </c>
      <c r="J204" s="179"/>
      <c r="K204" s="179"/>
      <c r="L204" s="179"/>
      <c r="M204" s="179"/>
      <c r="N204" s="51">
        <v>887</v>
      </c>
      <c r="O204" s="52" t="s">
        <v>161</v>
      </c>
      <c r="P204" s="63" t="s">
        <v>162</v>
      </c>
      <c r="Q204" s="10" t="s">
        <v>159</v>
      </c>
      <c r="R204" s="91">
        <f>1093+11.1</f>
        <v>1104.0999999999999</v>
      </c>
      <c r="S204" s="109">
        <v>1146</v>
      </c>
      <c r="T204" s="109">
        <v>1198.3</v>
      </c>
      <c r="U204" s="6">
        <v>11.1</v>
      </c>
      <c r="V204" s="6"/>
      <c r="W204" s="6"/>
    </row>
    <row r="205" spans="9:24" s="17" customFormat="1" ht="16.5" customHeight="1" x14ac:dyDescent="0.25">
      <c r="I205" s="185" t="s">
        <v>163</v>
      </c>
      <c r="J205" s="186"/>
      <c r="K205" s="186"/>
      <c r="L205" s="186"/>
      <c r="M205" s="13"/>
      <c r="N205" s="49">
        <v>887</v>
      </c>
      <c r="O205" s="50" t="s">
        <v>164</v>
      </c>
      <c r="P205" s="62"/>
      <c r="Q205" s="9"/>
      <c r="R205" s="93">
        <f>R206+R209</f>
        <v>187</v>
      </c>
      <c r="S205" s="93">
        <f>S206+S209</f>
        <v>196.1</v>
      </c>
      <c r="T205" s="94">
        <f>T206+T209</f>
        <v>205.1</v>
      </c>
    </row>
    <row r="206" spans="9:24" s="6" customFormat="1" ht="75.75" customHeight="1" x14ac:dyDescent="0.25">
      <c r="I206" s="191" t="s">
        <v>165</v>
      </c>
      <c r="J206" s="192"/>
      <c r="K206" s="192"/>
      <c r="L206" s="192"/>
      <c r="M206" s="11"/>
      <c r="N206" s="49">
        <v>887</v>
      </c>
      <c r="O206" s="50" t="s">
        <v>164</v>
      </c>
      <c r="P206" s="62" t="s">
        <v>166</v>
      </c>
      <c r="Q206" s="10"/>
      <c r="R206" s="91">
        <f t="shared" ref="R206:T207" si="34">R207</f>
        <v>187</v>
      </c>
      <c r="S206" s="91">
        <f t="shared" si="34"/>
        <v>196.1</v>
      </c>
      <c r="T206" s="95">
        <f t="shared" si="34"/>
        <v>205.1</v>
      </c>
    </row>
    <row r="207" spans="9:24" s="6" customFormat="1" ht="23.25" customHeight="1" x14ac:dyDescent="0.25">
      <c r="I207" s="178" t="s">
        <v>156</v>
      </c>
      <c r="J207" s="179"/>
      <c r="K207" s="179"/>
      <c r="L207" s="179"/>
      <c r="M207" s="179"/>
      <c r="N207" s="51">
        <v>887</v>
      </c>
      <c r="O207" s="52" t="s">
        <v>164</v>
      </c>
      <c r="P207" s="63" t="s">
        <v>166</v>
      </c>
      <c r="Q207" s="10" t="s">
        <v>157</v>
      </c>
      <c r="R207" s="91">
        <f t="shared" si="34"/>
        <v>187</v>
      </c>
      <c r="S207" s="91">
        <f t="shared" si="34"/>
        <v>196.1</v>
      </c>
      <c r="T207" s="95">
        <f t="shared" si="34"/>
        <v>205.1</v>
      </c>
    </row>
    <row r="208" spans="9:24" s="6" customFormat="1" ht="27.75" customHeight="1" x14ac:dyDescent="0.25">
      <c r="I208" s="178" t="s">
        <v>158</v>
      </c>
      <c r="J208" s="179"/>
      <c r="K208" s="179"/>
      <c r="L208" s="179"/>
      <c r="M208" s="179"/>
      <c r="N208" s="51">
        <v>887</v>
      </c>
      <c r="O208" s="52" t="s">
        <v>164</v>
      </c>
      <c r="P208" s="63" t="s">
        <v>166</v>
      </c>
      <c r="Q208" s="10" t="s">
        <v>159</v>
      </c>
      <c r="R208" s="91">
        <v>187</v>
      </c>
      <c r="S208" s="109">
        <v>196.1</v>
      </c>
      <c r="T208" s="109">
        <v>205.1</v>
      </c>
    </row>
    <row r="209" spans="1:23" s="6" customFormat="1" ht="70.5" hidden="1" customHeight="1" x14ac:dyDescent="0.25">
      <c r="I209" s="183" t="s">
        <v>167</v>
      </c>
      <c r="J209" s="184"/>
      <c r="K209" s="184"/>
      <c r="L209" s="184"/>
      <c r="M209" s="11"/>
      <c r="N209" s="49">
        <v>887</v>
      </c>
      <c r="O209" s="50" t="s">
        <v>164</v>
      </c>
      <c r="P209" s="62" t="s">
        <v>168</v>
      </c>
      <c r="Q209" s="10"/>
      <c r="R209" s="91">
        <f>R210</f>
        <v>0</v>
      </c>
      <c r="S209" s="109"/>
      <c r="T209" s="109"/>
    </row>
    <row r="210" spans="1:23" s="6" customFormat="1" ht="20.25" hidden="1" customHeight="1" x14ac:dyDescent="0.25">
      <c r="I210" s="178" t="s">
        <v>156</v>
      </c>
      <c r="J210" s="179"/>
      <c r="K210" s="179"/>
      <c r="L210" s="179"/>
      <c r="M210" s="179"/>
      <c r="N210" s="51">
        <v>887</v>
      </c>
      <c r="O210" s="52" t="s">
        <v>164</v>
      </c>
      <c r="P210" s="63" t="s">
        <v>168</v>
      </c>
      <c r="Q210" s="10" t="s">
        <v>157</v>
      </c>
      <c r="R210" s="91">
        <f>R211</f>
        <v>0</v>
      </c>
      <c r="S210" s="109"/>
      <c r="T210" s="109"/>
    </row>
    <row r="211" spans="1:23" s="6" customFormat="1" ht="13.8" hidden="1" x14ac:dyDescent="0.25">
      <c r="I211" s="178" t="s">
        <v>169</v>
      </c>
      <c r="J211" s="179"/>
      <c r="K211" s="179"/>
      <c r="L211" s="179"/>
      <c r="M211" s="179"/>
      <c r="N211" s="51">
        <v>887</v>
      </c>
      <c r="O211" s="52" t="s">
        <v>164</v>
      </c>
      <c r="P211" s="63" t="s">
        <v>168</v>
      </c>
      <c r="Q211" s="10" t="s">
        <v>170</v>
      </c>
      <c r="R211" s="91"/>
      <c r="S211" s="109"/>
      <c r="T211" s="109"/>
    </row>
    <row r="212" spans="1:23" s="6" customFormat="1" ht="24" customHeight="1" x14ac:dyDescent="0.25">
      <c r="I212" s="185" t="s">
        <v>171</v>
      </c>
      <c r="J212" s="186"/>
      <c r="K212" s="186"/>
      <c r="L212" s="186"/>
      <c r="M212" s="186"/>
      <c r="N212" s="49">
        <v>887</v>
      </c>
      <c r="O212" s="50" t="s">
        <v>172</v>
      </c>
      <c r="P212" s="62"/>
      <c r="Q212" s="9"/>
      <c r="R212" s="93">
        <f>R213</f>
        <v>263.89999999999998</v>
      </c>
      <c r="S212" s="93">
        <f t="shared" ref="S212:T215" si="35">S213</f>
        <v>278.89999999999998</v>
      </c>
      <c r="T212" s="94">
        <f t="shared" si="35"/>
        <v>315.3</v>
      </c>
    </row>
    <row r="213" spans="1:23" s="6" customFormat="1" ht="22.5" customHeight="1" x14ac:dyDescent="0.25">
      <c r="I213" s="187" t="s">
        <v>173</v>
      </c>
      <c r="J213" s="188"/>
      <c r="K213" s="188"/>
      <c r="L213" s="188"/>
      <c r="M213" s="188"/>
      <c r="N213" s="49">
        <v>887</v>
      </c>
      <c r="O213" s="50" t="s">
        <v>174</v>
      </c>
      <c r="P213" s="62" t="s">
        <v>175</v>
      </c>
      <c r="Q213" s="9"/>
      <c r="R213" s="93">
        <f>R214</f>
        <v>263.89999999999998</v>
      </c>
      <c r="S213" s="93">
        <f t="shared" si="35"/>
        <v>278.89999999999998</v>
      </c>
      <c r="T213" s="94">
        <f t="shared" si="35"/>
        <v>315.3</v>
      </c>
    </row>
    <row r="214" spans="1:23" s="6" customFormat="1" ht="162" customHeight="1" x14ac:dyDescent="0.25">
      <c r="I214" s="171" t="s">
        <v>176</v>
      </c>
      <c r="J214" s="172"/>
      <c r="K214" s="172"/>
      <c r="L214" s="172"/>
      <c r="M214" s="32"/>
      <c r="N214" s="51">
        <v>887</v>
      </c>
      <c r="O214" s="52" t="s">
        <v>174</v>
      </c>
      <c r="P214" s="63" t="s">
        <v>175</v>
      </c>
      <c r="Q214" s="10"/>
      <c r="R214" s="91">
        <f>R215</f>
        <v>263.89999999999998</v>
      </c>
      <c r="S214" s="91">
        <f t="shared" si="35"/>
        <v>278.89999999999998</v>
      </c>
      <c r="T214" s="95">
        <f t="shared" si="35"/>
        <v>315.3</v>
      </c>
    </row>
    <row r="215" spans="1:23" s="6" customFormat="1" ht="29.25" customHeight="1" x14ac:dyDescent="0.25">
      <c r="I215" s="176" t="s">
        <v>18</v>
      </c>
      <c r="J215" s="177"/>
      <c r="K215" s="177"/>
      <c r="L215" s="177"/>
      <c r="M215" s="177"/>
      <c r="N215" s="51">
        <v>887</v>
      </c>
      <c r="O215" s="52" t="s">
        <v>174</v>
      </c>
      <c r="P215" s="63" t="s">
        <v>175</v>
      </c>
      <c r="Q215" s="10" t="s">
        <v>20</v>
      </c>
      <c r="R215" s="91">
        <f>R216</f>
        <v>263.89999999999998</v>
      </c>
      <c r="S215" s="91">
        <f t="shared" si="35"/>
        <v>278.89999999999998</v>
      </c>
      <c r="T215" s="95">
        <f t="shared" si="35"/>
        <v>315.3</v>
      </c>
    </row>
    <row r="216" spans="1:23" s="6" customFormat="1" ht="13.8" x14ac:dyDescent="0.25">
      <c r="I216" s="178" t="s">
        <v>21</v>
      </c>
      <c r="J216" s="179"/>
      <c r="K216" s="179"/>
      <c r="L216" s="179"/>
      <c r="M216" s="38"/>
      <c r="N216" s="51">
        <v>887</v>
      </c>
      <c r="O216" s="52" t="s">
        <v>174</v>
      </c>
      <c r="P216" s="63" t="s">
        <v>175</v>
      </c>
      <c r="Q216" s="10" t="s">
        <v>22</v>
      </c>
      <c r="R216" s="98">
        <f>389-125.1</f>
        <v>263.89999999999998</v>
      </c>
      <c r="S216" s="109">
        <f>407.9-129</f>
        <v>278.89999999999998</v>
      </c>
      <c r="T216" s="109">
        <f>426.5-111.2</f>
        <v>315.3</v>
      </c>
      <c r="U216" s="6">
        <v>-125.1</v>
      </c>
      <c r="V216" s="6">
        <v>-129</v>
      </c>
      <c r="W216" s="6">
        <v>-111.2</v>
      </c>
    </row>
    <row r="217" spans="1:23" s="17" customFormat="1" ht="20.25" customHeight="1" x14ac:dyDescent="0.25">
      <c r="A217" s="9"/>
      <c r="B217" s="9"/>
      <c r="C217" s="9"/>
      <c r="D217" s="9"/>
      <c r="E217" s="9"/>
      <c r="F217" s="9"/>
      <c r="G217" s="9"/>
      <c r="H217" s="39"/>
      <c r="I217" s="180" t="s">
        <v>196</v>
      </c>
      <c r="J217" s="181"/>
      <c r="K217" s="181"/>
      <c r="L217" s="181"/>
      <c r="M217" s="73"/>
      <c r="N217" s="74"/>
      <c r="O217" s="74"/>
      <c r="P217" s="75"/>
      <c r="Q217" s="76"/>
      <c r="R217" s="133">
        <f>R29+R8</f>
        <v>74945.100000000006</v>
      </c>
      <c r="S217" s="133">
        <f>S29+S8</f>
        <v>76713.899999999994</v>
      </c>
      <c r="T217" s="133">
        <f>T29+T8</f>
        <v>77414.3</v>
      </c>
      <c r="U217" s="17">
        <f>SUM(U8:U216)</f>
        <v>819.1</v>
      </c>
      <c r="V217" s="17">
        <f>SUM(V8:V216)</f>
        <v>-711.8</v>
      </c>
      <c r="W217" s="17">
        <f>SUM(W8:W216)</f>
        <v>-136.30000000000001</v>
      </c>
    </row>
    <row r="218" spans="1:23" s="40" customFormat="1" ht="15.6" x14ac:dyDescent="0.3">
      <c r="I218" s="182" t="s">
        <v>195</v>
      </c>
      <c r="J218" s="182"/>
      <c r="K218" s="182"/>
      <c r="L218" s="182"/>
      <c r="M218" s="111"/>
      <c r="N218" s="111"/>
      <c r="O218" s="111"/>
      <c r="P218" s="111"/>
      <c r="Q218" s="111"/>
      <c r="R218" s="112"/>
      <c r="S218" s="134">
        <v>1931.1</v>
      </c>
      <c r="T218" s="135">
        <v>3997.2</v>
      </c>
      <c r="U218" s="145">
        <f>U217-R238</f>
        <v>-5.7980287238024175E-12</v>
      </c>
      <c r="V218" s="145">
        <f>V217-S238</f>
        <v>18.200000000000045</v>
      </c>
      <c r="W218" s="145">
        <f>W217-T238</f>
        <v>7.1999999999999886</v>
      </c>
    </row>
    <row r="219" spans="1:23" s="40" customFormat="1" ht="15.6" x14ac:dyDescent="0.3">
      <c r="I219" s="180" t="s">
        <v>177</v>
      </c>
      <c r="J219" s="181"/>
      <c r="K219" s="181"/>
      <c r="L219" s="181"/>
      <c r="M219" s="111"/>
      <c r="N219" s="111"/>
      <c r="O219" s="111"/>
      <c r="P219" s="111"/>
      <c r="Q219" s="111"/>
      <c r="R219" s="136">
        <f>R217+R218</f>
        <v>74945.100000000006</v>
      </c>
      <c r="S219" s="136">
        <f>S217+S218</f>
        <v>78645</v>
      </c>
      <c r="T219" s="136">
        <f>T217+T218</f>
        <v>81411.5</v>
      </c>
      <c r="U219" s="145">
        <f>R219+S219+T219</f>
        <v>235001.60000000001</v>
      </c>
    </row>
    <row r="220" spans="1:23" x14ac:dyDescent="0.25">
      <c r="R220" s="3">
        <v>74479</v>
      </c>
      <c r="S220" s="1">
        <v>79006</v>
      </c>
      <c r="T220" s="1">
        <f>81511+6.5-0.9</f>
        <v>81516.600000000006</v>
      </c>
      <c r="U220" s="3">
        <f>SUM(R220:T220)</f>
        <v>235001.60000000001</v>
      </c>
      <c r="V220" s="3">
        <f>U220-P231</f>
        <v>0</v>
      </c>
    </row>
    <row r="221" spans="1:23" x14ac:dyDescent="0.25">
      <c r="S221" s="1"/>
      <c r="U221" s="3"/>
    </row>
    <row r="222" spans="1:23" ht="18.75" customHeight="1" x14ac:dyDescent="0.25">
      <c r="R222" s="124">
        <v>2023</v>
      </c>
      <c r="S222" s="1">
        <v>2024</v>
      </c>
      <c r="T222" s="1">
        <v>2025</v>
      </c>
    </row>
    <row r="223" spans="1:23" x14ac:dyDescent="0.25">
      <c r="P223" s="169" t="s">
        <v>199</v>
      </c>
      <c r="Q223" s="170"/>
      <c r="R223" s="118">
        <v>74528.100000000006</v>
      </c>
      <c r="S223" s="121">
        <v>78645</v>
      </c>
      <c r="T223" s="121">
        <f>T219</f>
        <v>81411.5</v>
      </c>
    </row>
    <row r="224" spans="1:23" x14ac:dyDescent="0.25">
      <c r="P224" s="173" t="s">
        <v>200</v>
      </c>
      <c r="Q224" s="173"/>
      <c r="R224" s="118"/>
      <c r="S224" s="118">
        <f>S208+S58+S46</f>
        <v>1403.7</v>
      </c>
      <c r="T224" s="118">
        <f>T208+T58+T46</f>
        <v>1467.8000000000002</v>
      </c>
    </row>
    <row r="225" spans="12:21" x14ac:dyDescent="0.25">
      <c r="P225" s="173" t="s">
        <v>201</v>
      </c>
      <c r="Q225" s="174"/>
      <c r="R225" s="118"/>
      <c r="S225" s="122">
        <f>S223-S224</f>
        <v>77241.3</v>
      </c>
      <c r="T225" s="122">
        <f>T223-T224</f>
        <v>79943.7</v>
      </c>
    </row>
    <row r="226" spans="12:21" x14ac:dyDescent="0.25">
      <c r="P226" s="173" t="s">
        <v>198</v>
      </c>
      <c r="Q226" s="174"/>
      <c r="R226" s="118"/>
      <c r="S226" s="119">
        <v>2.5</v>
      </c>
      <c r="T226" s="119">
        <v>5</v>
      </c>
    </row>
    <row r="227" spans="12:21" x14ac:dyDescent="0.25">
      <c r="L227" s="175" t="s">
        <v>202</v>
      </c>
      <c r="M227" s="175"/>
      <c r="N227" s="175"/>
      <c r="O227" s="175"/>
      <c r="P227" s="175"/>
      <c r="Q227" s="175"/>
      <c r="R227" s="120"/>
      <c r="S227" s="163">
        <f>S225*S226%</f>
        <v>1931.0325000000003</v>
      </c>
      <c r="T227" s="160">
        <f>T225*T226%</f>
        <v>3997.1849999999999</v>
      </c>
    </row>
    <row r="228" spans="12:21" x14ac:dyDescent="0.25">
      <c r="R228" s="118"/>
      <c r="S228" s="118"/>
      <c r="T228" s="118"/>
    </row>
    <row r="229" spans="12:21" x14ac:dyDescent="0.25">
      <c r="L229" s="240" t="s">
        <v>215</v>
      </c>
      <c r="M229" s="240"/>
      <c r="N229" s="240"/>
      <c r="O229" s="240"/>
      <c r="P229" s="153">
        <v>4085.7</v>
      </c>
      <c r="R229" s="118"/>
      <c r="S229" s="148"/>
      <c r="T229" s="118"/>
    </row>
    <row r="230" spans="12:21" x14ac:dyDescent="0.25">
      <c r="L230" s="150"/>
      <c r="M230" s="151"/>
      <c r="N230" s="151" t="s">
        <v>216</v>
      </c>
      <c r="P230" s="159">
        <f>R230+S230+T230</f>
        <v>230915.90000000002</v>
      </c>
      <c r="Q230" s="151"/>
      <c r="R230" s="122">
        <v>73435.8</v>
      </c>
      <c r="S230" s="154">
        <v>76993.3</v>
      </c>
      <c r="T230" s="154">
        <v>80486.8</v>
      </c>
      <c r="U230" s="156">
        <f>R230+S230+T230</f>
        <v>230915.90000000002</v>
      </c>
    </row>
    <row r="231" spans="12:21" x14ac:dyDescent="0.25">
      <c r="L231" s="150"/>
      <c r="M231" s="151"/>
      <c r="N231" s="151" t="s">
        <v>199</v>
      </c>
      <c r="P231" s="147">
        <f>P229+P230</f>
        <v>235001.60000000003</v>
      </c>
      <c r="R231" s="118"/>
      <c r="S231" s="149"/>
      <c r="T231" s="119"/>
    </row>
    <row r="232" spans="12:21" x14ac:dyDescent="0.25">
      <c r="L232" s="150"/>
      <c r="M232" s="151"/>
      <c r="N232" s="151" t="s">
        <v>218</v>
      </c>
      <c r="P232" s="147">
        <f>R219+S219+T219</f>
        <v>235001.60000000001</v>
      </c>
      <c r="R232" s="118">
        <f>R219</f>
        <v>74945.100000000006</v>
      </c>
      <c r="S232" s="118">
        <f>S219</f>
        <v>78645</v>
      </c>
      <c r="T232" s="118">
        <f>T219</f>
        <v>81411.5</v>
      </c>
      <c r="U232" s="156">
        <f>SUM(R232:T232)</f>
        <v>235001.60000000001</v>
      </c>
    </row>
    <row r="233" spans="12:21" x14ac:dyDescent="0.25">
      <c r="L233" s="150"/>
      <c r="M233" s="151"/>
      <c r="N233" s="151" t="s">
        <v>217</v>
      </c>
      <c r="P233" s="147">
        <f>P231-P232</f>
        <v>0</v>
      </c>
      <c r="R233" s="118">
        <f>P229+R230-R232</f>
        <v>2576.3999999999942</v>
      </c>
      <c r="S233" s="152">
        <f>R233+S230-S232</f>
        <v>924.69999999999709</v>
      </c>
      <c r="T233" s="155">
        <f>S233+T230-T232</f>
        <v>0</v>
      </c>
      <c r="U233" s="3"/>
    </row>
    <row r="234" spans="12:21" x14ac:dyDescent="0.25">
      <c r="S234" s="162">
        <f>S219-S223</f>
        <v>0</v>
      </c>
      <c r="T234" s="161">
        <f>T219-T223</f>
        <v>0</v>
      </c>
    </row>
    <row r="236" spans="12:21" x14ac:dyDescent="0.25">
      <c r="R236" s="3">
        <f>R230-R232</f>
        <v>-1509.3000000000029</v>
      </c>
      <c r="S236" s="3">
        <f>S230-S232</f>
        <v>-1651.6999999999971</v>
      </c>
      <c r="T236" s="3">
        <f>T230-T232</f>
        <v>-924.69999999999709</v>
      </c>
      <c r="U236" s="3">
        <f>U230-U232</f>
        <v>-4085.6999999999825</v>
      </c>
    </row>
    <row r="237" spans="12:21" x14ac:dyDescent="0.25">
      <c r="R237" s="3">
        <v>74126</v>
      </c>
      <c r="S237" s="1">
        <v>79375</v>
      </c>
      <c r="T237" s="1">
        <v>81555</v>
      </c>
      <c r="U237" s="3">
        <f>SUM(R237:T237)</f>
        <v>235056</v>
      </c>
    </row>
    <row r="238" spans="12:21" x14ac:dyDescent="0.25">
      <c r="R238" s="3">
        <f>R219-R237</f>
        <v>819.10000000000582</v>
      </c>
      <c r="S238" s="3">
        <f>S219-S237</f>
        <v>-730</v>
      </c>
      <c r="T238" s="3">
        <f>T219-T237</f>
        <v>-143.5</v>
      </c>
      <c r="U238" s="3">
        <f>SUM(R238:T238)</f>
        <v>-54.399999999994179</v>
      </c>
    </row>
  </sheetData>
  <sheetProtection selectLockedCells="1" selectUnlockedCells="1"/>
  <mergeCells count="219">
    <mergeCell ref="L229:O229"/>
    <mergeCell ref="A1:T1"/>
    <mergeCell ref="A2:T2"/>
    <mergeCell ref="I3:T3"/>
    <mergeCell ref="I4:T4"/>
    <mergeCell ref="I5:R5"/>
    <mergeCell ref="I6:M7"/>
    <mergeCell ref="N6:N7"/>
    <mergeCell ref="O6:O7"/>
    <mergeCell ref="P6:P7"/>
    <mergeCell ref="Q6:Q7"/>
    <mergeCell ref="R6:T6"/>
    <mergeCell ref="I8:M8"/>
    <mergeCell ref="I9:M9"/>
    <mergeCell ref="I10:M10"/>
    <mergeCell ref="I11:M11"/>
    <mergeCell ref="I12:M12"/>
    <mergeCell ref="I13:L13"/>
    <mergeCell ref="I14:M14"/>
    <mergeCell ref="I15:L15"/>
    <mergeCell ref="I16:L16"/>
    <mergeCell ref="I17:M17"/>
    <mergeCell ref="I18:M18"/>
    <mergeCell ref="I19:L19"/>
    <mergeCell ref="I20:M20"/>
    <mergeCell ref="I21:M21"/>
    <mergeCell ref="I22:M22"/>
    <mergeCell ref="I23:M23"/>
    <mergeCell ref="I24:M24"/>
    <mergeCell ref="I25:M25"/>
    <mergeCell ref="I26:M26"/>
    <mergeCell ref="I27:M27"/>
    <mergeCell ref="I28:L28"/>
    <mergeCell ref="I29:L29"/>
    <mergeCell ref="I30:M30"/>
    <mergeCell ref="I31:L31"/>
    <mergeCell ref="I32:M32"/>
    <mergeCell ref="I33:M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M47"/>
    <mergeCell ref="I48:L48"/>
    <mergeCell ref="I49:M49"/>
    <mergeCell ref="I50:L50"/>
    <mergeCell ref="I51:L51"/>
    <mergeCell ref="I52:L52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M68"/>
    <mergeCell ref="I69:L69"/>
    <mergeCell ref="I70:L70"/>
    <mergeCell ref="I71:M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L99"/>
    <mergeCell ref="I100:M100"/>
    <mergeCell ref="I101:M101"/>
    <mergeCell ref="I102:L102"/>
    <mergeCell ref="I103:L103"/>
    <mergeCell ref="I104:L104"/>
    <mergeCell ref="I105:L105"/>
    <mergeCell ref="I106:L106"/>
    <mergeCell ref="I107:L107"/>
    <mergeCell ref="I108:L108"/>
    <mergeCell ref="I109:M109"/>
    <mergeCell ref="I110:L110"/>
    <mergeCell ref="I111:L111"/>
    <mergeCell ref="I112:M112"/>
    <mergeCell ref="I113:L113"/>
    <mergeCell ref="I114:L114"/>
    <mergeCell ref="I115:M115"/>
    <mergeCell ref="I116:L116"/>
    <mergeCell ref="I117:M117"/>
    <mergeCell ref="I118:L118"/>
    <mergeCell ref="I119:L119"/>
    <mergeCell ref="I120:L120"/>
    <mergeCell ref="I121:M121"/>
    <mergeCell ref="I122:L122"/>
    <mergeCell ref="I123:L123"/>
    <mergeCell ref="I124:M124"/>
    <mergeCell ref="I125:L125"/>
    <mergeCell ref="I126:L126"/>
    <mergeCell ref="I127:L127"/>
    <mergeCell ref="I128:L128"/>
    <mergeCell ref="I129:L129"/>
    <mergeCell ref="I130:M130"/>
    <mergeCell ref="I131:M131"/>
    <mergeCell ref="I132:M132"/>
    <mergeCell ref="I133:L133"/>
    <mergeCell ref="I134:L134"/>
    <mergeCell ref="I135:L135"/>
    <mergeCell ref="I136:L136"/>
    <mergeCell ref="I137:L137"/>
    <mergeCell ref="I138:L138"/>
    <mergeCell ref="I139:L139"/>
    <mergeCell ref="I140:L140"/>
    <mergeCell ref="I141:L141"/>
    <mergeCell ref="I142:L142"/>
    <mergeCell ref="I143:L143"/>
    <mergeCell ref="I144:L144"/>
    <mergeCell ref="I145:L145"/>
    <mergeCell ref="I146:L146"/>
    <mergeCell ref="I147:L147"/>
    <mergeCell ref="I148:L148"/>
    <mergeCell ref="I149:L149"/>
    <mergeCell ref="I150:L150"/>
    <mergeCell ref="I151:L151"/>
    <mergeCell ref="I152:L152"/>
    <mergeCell ref="I153:L153"/>
    <mergeCell ref="I154:M154"/>
    <mergeCell ref="I155:L155"/>
    <mergeCell ref="I156:M156"/>
    <mergeCell ref="I157:L157"/>
    <mergeCell ref="I158:L158"/>
    <mergeCell ref="I159:M159"/>
    <mergeCell ref="I160:L160"/>
    <mergeCell ref="I161:L161"/>
    <mergeCell ref="I162:L162"/>
    <mergeCell ref="I163:M163"/>
    <mergeCell ref="I164:L164"/>
    <mergeCell ref="I165:L165"/>
    <mergeCell ref="I166:L166"/>
    <mergeCell ref="I167:M167"/>
    <mergeCell ref="I168:M168"/>
    <mergeCell ref="I169:M169"/>
    <mergeCell ref="I170:M170"/>
    <mergeCell ref="I171:M171"/>
    <mergeCell ref="I172:L172"/>
    <mergeCell ref="I173:M173"/>
    <mergeCell ref="I174:L174"/>
    <mergeCell ref="I175:L175"/>
    <mergeCell ref="I176:L176"/>
    <mergeCell ref="I177:L177"/>
    <mergeCell ref="I178:L178"/>
    <mergeCell ref="I179:L179"/>
    <mergeCell ref="I180:L180"/>
    <mergeCell ref="I181:L181"/>
    <mergeCell ref="I191:M191"/>
    <mergeCell ref="I192:M192"/>
    <mergeCell ref="I193:M193"/>
    <mergeCell ref="I194:M194"/>
    <mergeCell ref="I195:L195"/>
    <mergeCell ref="I196:L196"/>
    <mergeCell ref="I197:L197"/>
    <mergeCell ref="I198:L198"/>
    <mergeCell ref="I199:M199"/>
    <mergeCell ref="I200:M200"/>
    <mergeCell ref="I201:L201"/>
    <mergeCell ref="I202:L202"/>
    <mergeCell ref="I203:M203"/>
    <mergeCell ref="I204:M204"/>
    <mergeCell ref="I205:L205"/>
    <mergeCell ref="I206:L206"/>
    <mergeCell ref="I207:M207"/>
    <mergeCell ref="I219:L219"/>
    <mergeCell ref="I208:M208"/>
    <mergeCell ref="I209:L209"/>
    <mergeCell ref="I210:M210"/>
    <mergeCell ref="I211:M211"/>
    <mergeCell ref="I212:M212"/>
    <mergeCell ref="I213:M213"/>
    <mergeCell ref="P223:Q223"/>
    <mergeCell ref="I214:L214"/>
    <mergeCell ref="P224:Q224"/>
    <mergeCell ref="P225:Q225"/>
    <mergeCell ref="P226:Q226"/>
    <mergeCell ref="L227:Q227"/>
    <mergeCell ref="I215:M215"/>
    <mergeCell ref="I216:L216"/>
    <mergeCell ref="I217:L217"/>
    <mergeCell ref="I218:L218"/>
  </mergeCells>
  <pageMargins left="0" right="0" top="0.19685039370078741" bottom="0.19685039370078741" header="0.51181102362204722" footer="0.51181102362204722"/>
  <pageSetup paperSize="9" scale="90" firstPageNumber="0" orientation="portrait" r:id="rId1"/>
  <headerFooter alignWithMargins="0"/>
  <rowBreaks count="7" manualBreakCount="7">
    <brk id="25" min="8" max="19" man="1"/>
    <brk id="50" max="16383" man="1"/>
    <brk id="79" max="16383" man="1"/>
    <brk id="102" max="16383" man="1"/>
    <brk id="142" min="8" max="19" man="1"/>
    <brk id="161" min="8" max="19" man="1"/>
    <brk id="195" min="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2"/>
  <sheetViews>
    <sheetView view="pageBreakPreview" topLeftCell="I205" zoomScaleSheetLayoutView="100" workbookViewId="0">
      <selection activeCell="T217" sqref="T217"/>
    </sheetView>
  </sheetViews>
  <sheetFormatPr defaultColWidth="9.109375" defaultRowHeight="13.2" x14ac:dyDescent="0.25"/>
  <cols>
    <col min="1" max="8" width="9.109375" style="1" hidden="1" customWidth="1"/>
    <col min="9" max="11" width="9.109375" style="2"/>
    <col min="12" max="12" width="24.88671875" style="2" customWidth="1"/>
    <col min="13" max="13" width="11.33203125" style="1" hidden="1" customWidth="1"/>
    <col min="14" max="14" width="5.33203125" style="1" customWidth="1"/>
    <col min="15" max="15" width="4.5546875" style="1" customWidth="1"/>
    <col min="16" max="16" width="12.33203125" style="1" customWidth="1"/>
    <col min="17" max="17" width="5.109375" style="1" customWidth="1"/>
    <col min="18" max="18" width="11.109375" style="3" customWidth="1"/>
    <col min="19" max="19" width="11.6640625" style="4" customWidth="1"/>
    <col min="20" max="20" width="12" style="1" customWidth="1"/>
    <col min="21" max="21" width="16.6640625" style="1" customWidth="1"/>
    <col min="22" max="16384" width="9.109375" style="1"/>
  </cols>
  <sheetData>
    <row r="1" spans="1:20" ht="18.75" customHeight="1" x14ac:dyDescent="0.3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</row>
    <row r="2" spans="1:20" ht="21.75" customHeight="1" x14ac:dyDescent="0.25">
      <c r="A2" s="242" t="s">
        <v>213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</row>
    <row r="3" spans="1:20" ht="13.5" customHeight="1" x14ac:dyDescent="0.3">
      <c r="A3" s="5"/>
      <c r="B3" s="5"/>
      <c r="C3" s="5"/>
      <c r="D3" s="5"/>
      <c r="E3" s="5"/>
      <c r="F3" s="5"/>
      <c r="G3" s="5"/>
      <c r="H3" s="5"/>
      <c r="I3" s="243" t="s">
        <v>197</v>
      </c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</row>
    <row r="4" spans="1:20" ht="31.5" customHeight="1" x14ac:dyDescent="0.3">
      <c r="A4" s="5"/>
      <c r="B4" s="5"/>
      <c r="C4" s="5"/>
      <c r="D4" s="5"/>
      <c r="E4" s="5"/>
      <c r="F4" s="5"/>
      <c r="G4" s="5"/>
      <c r="H4" s="5"/>
      <c r="I4" s="243" t="s">
        <v>192</v>
      </c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</row>
    <row r="5" spans="1:20" ht="6" customHeight="1" x14ac:dyDescent="0.25">
      <c r="A5" s="5"/>
      <c r="B5" s="5"/>
      <c r="C5" s="5"/>
      <c r="D5" s="5"/>
      <c r="E5" s="5"/>
      <c r="F5" s="5"/>
      <c r="G5" s="5"/>
      <c r="H5" s="5"/>
      <c r="I5" s="244"/>
      <c r="J5" s="244"/>
      <c r="K5" s="244"/>
      <c r="L5" s="244"/>
      <c r="M5" s="244"/>
      <c r="N5" s="244"/>
      <c r="O5" s="244"/>
      <c r="P5" s="244"/>
      <c r="Q5" s="244"/>
      <c r="R5" s="244"/>
    </row>
    <row r="6" spans="1:20" s="2" customFormat="1" ht="25.5" customHeight="1" x14ac:dyDescent="0.25">
      <c r="I6" s="245" t="s">
        <v>1</v>
      </c>
      <c r="J6" s="245"/>
      <c r="K6" s="245"/>
      <c r="L6" s="245"/>
      <c r="M6" s="245"/>
      <c r="N6" s="236" t="s">
        <v>2</v>
      </c>
      <c r="O6" s="236" t="s">
        <v>3</v>
      </c>
      <c r="P6" s="236" t="s">
        <v>4</v>
      </c>
      <c r="Q6" s="236" t="s">
        <v>5</v>
      </c>
      <c r="R6" s="237" t="s">
        <v>6</v>
      </c>
      <c r="S6" s="237"/>
      <c r="T6" s="237"/>
    </row>
    <row r="7" spans="1:20" s="2" customFormat="1" ht="48.75" customHeight="1" x14ac:dyDescent="0.25">
      <c r="I7" s="245"/>
      <c r="J7" s="245"/>
      <c r="K7" s="245"/>
      <c r="L7" s="245"/>
      <c r="M7" s="245"/>
      <c r="N7" s="236"/>
      <c r="O7" s="236"/>
      <c r="P7" s="236"/>
      <c r="Q7" s="236"/>
      <c r="R7" s="45" t="s">
        <v>183</v>
      </c>
      <c r="S7" s="46">
        <v>2024</v>
      </c>
      <c r="T7" s="46">
        <v>2025</v>
      </c>
    </row>
    <row r="8" spans="1:20" s="6" customFormat="1" ht="42" customHeight="1" x14ac:dyDescent="0.25">
      <c r="I8" s="238" t="s">
        <v>7</v>
      </c>
      <c r="J8" s="239"/>
      <c r="K8" s="239"/>
      <c r="L8" s="239"/>
      <c r="M8" s="239"/>
      <c r="N8" s="47">
        <v>931</v>
      </c>
      <c r="O8" s="48"/>
      <c r="P8" s="61"/>
      <c r="Q8" s="8"/>
      <c r="R8" s="78">
        <f>R9</f>
        <v>4858.1000000000004</v>
      </c>
      <c r="S8" s="78">
        <f>S9</f>
        <v>4593.7999999999993</v>
      </c>
      <c r="T8" s="79">
        <f>T9</f>
        <v>4803.7000000000007</v>
      </c>
    </row>
    <row r="9" spans="1:20" s="6" customFormat="1" ht="24.75" customHeight="1" x14ac:dyDescent="0.25">
      <c r="I9" s="191" t="s">
        <v>8</v>
      </c>
      <c r="J9" s="192"/>
      <c r="K9" s="192"/>
      <c r="L9" s="192"/>
      <c r="M9" s="192"/>
      <c r="N9" s="49">
        <v>931</v>
      </c>
      <c r="O9" s="48" t="s">
        <v>9</v>
      </c>
      <c r="P9" s="62"/>
      <c r="Q9" s="7"/>
      <c r="R9" s="80">
        <f>R10+R16</f>
        <v>4858.1000000000004</v>
      </c>
      <c r="S9" s="80">
        <f>S10+S16</f>
        <v>4593.7999999999993</v>
      </c>
      <c r="T9" s="81">
        <f>T10+T16</f>
        <v>4803.7000000000007</v>
      </c>
    </row>
    <row r="10" spans="1:20" s="6" customFormat="1" ht="39" customHeight="1" x14ac:dyDescent="0.25">
      <c r="I10" s="234" t="s">
        <v>10</v>
      </c>
      <c r="J10" s="235"/>
      <c r="K10" s="235"/>
      <c r="L10" s="235"/>
      <c r="M10" s="235"/>
      <c r="N10" s="49">
        <v>931</v>
      </c>
      <c r="O10" s="50" t="s">
        <v>11</v>
      </c>
      <c r="P10" s="62"/>
      <c r="Q10" s="7"/>
      <c r="R10" s="82">
        <f>R11</f>
        <v>1701.5</v>
      </c>
      <c r="S10" s="82">
        <f>S11</f>
        <v>1784</v>
      </c>
      <c r="T10" s="83">
        <f>T11</f>
        <v>1865.4</v>
      </c>
    </row>
    <row r="11" spans="1:20" s="6" customFormat="1" ht="96" customHeight="1" x14ac:dyDescent="0.25">
      <c r="I11" s="191" t="s">
        <v>12</v>
      </c>
      <c r="J11" s="192"/>
      <c r="K11" s="192"/>
      <c r="L11" s="192"/>
      <c r="M11" s="192"/>
      <c r="N11" s="49">
        <v>931</v>
      </c>
      <c r="O11" s="50" t="s">
        <v>11</v>
      </c>
      <c r="P11" s="62" t="s">
        <v>13</v>
      </c>
      <c r="Q11" s="9"/>
      <c r="R11" s="82">
        <f>R12+R14</f>
        <v>1701.5</v>
      </c>
      <c r="S11" s="82">
        <f>S12+S14</f>
        <v>1784</v>
      </c>
      <c r="T11" s="83">
        <f>T12+T14</f>
        <v>1865.4</v>
      </c>
    </row>
    <row r="12" spans="1:20" s="6" customFormat="1" ht="72.75" customHeight="1" x14ac:dyDescent="0.25">
      <c r="I12" s="178" t="s">
        <v>14</v>
      </c>
      <c r="J12" s="179"/>
      <c r="K12" s="179"/>
      <c r="L12" s="179"/>
      <c r="M12" s="179"/>
      <c r="N12" s="51">
        <v>931</v>
      </c>
      <c r="O12" s="52" t="s">
        <v>11</v>
      </c>
      <c r="P12" s="63" t="s">
        <v>13</v>
      </c>
      <c r="Q12" s="10" t="s">
        <v>15</v>
      </c>
      <c r="R12" s="84">
        <f>R13</f>
        <v>1701.5</v>
      </c>
      <c r="S12" s="84">
        <f>S13</f>
        <v>1784</v>
      </c>
      <c r="T12" s="85">
        <f>T13</f>
        <v>1865.4</v>
      </c>
    </row>
    <row r="13" spans="1:20" s="6" customFormat="1" ht="30" customHeight="1" x14ac:dyDescent="0.25">
      <c r="I13" s="232" t="s">
        <v>16</v>
      </c>
      <c r="J13" s="233"/>
      <c r="K13" s="233"/>
      <c r="L13" s="233"/>
      <c r="M13" s="41"/>
      <c r="N13" s="51">
        <v>931</v>
      </c>
      <c r="O13" s="52" t="s">
        <v>11</v>
      </c>
      <c r="P13" s="63" t="s">
        <v>13</v>
      </c>
      <c r="Q13" s="10" t="s">
        <v>17</v>
      </c>
      <c r="R13" s="84">
        <v>1701.5</v>
      </c>
      <c r="S13" s="97">
        <v>1784</v>
      </c>
      <c r="T13" s="97">
        <v>1865.4</v>
      </c>
    </row>
    <row r="14" spans="1:20" s="6" customFormat="1" ht="38.25" hidden="1" customHeight="1" x14ac:dyDescent="0.25">
      <c r="I14" s="232" t="s">
        <v>18</v>
      </c>
      <c r="J14" s="233"/>
      <c r="K14" s="233"/>
      <c r="L14" s="233"/>
      <c r="M14" s="233"/>
      <c r="N14" s="49">
        <v>931</v>
      </c>
      <c r="O14" s="52" t="s">
        <v>11</v>
      </c>
      <c r="P14" s="63" t="s">
        <v>19</v>
      </c>
      <c r="Q14" s="10" t="s">
        <v>20</v>
      </c>
      <c r="R14" s="84">
        <f>R15</f>
        <v>0</v>
      </c>
      <c r="S14" s="86"/>
      <c r="T14" s="87"/>
    </row>
    <row r="15" spans="1:20" s="6" customFormat="1" ht="12.75" hidden="1" customHeight="1" x14ac:dyDescent="0.25">
      <c r="I15" s="232" t="s">
        <v>21</v>
      </c>
      <c r="J15" s="233"/>
      <c r="K15" s="233"/>
      <c r="L15" s="233"/>
      <c r="M15" s="41"/>
      <c r="N15" s="49">
        <v>931</v>
      </c>
      <c r="O15" s="52" t="s">
        <v>11</v>
      </c>
      <c r="P15" s="63" t="s">
        <v>19</v>
      </c>
      <c r="Q15" s="12" t="s">
        <v>22</v>
      </c>
      <c r="R15" s="84"/>
      <c r="S15" s="86"/>
      <c r="T15" s="87"/>
    </row>
    <row r="16" spans="1:20" s="6" customFormat="1" ht="54" customHeight="1" x14ac:dyDescent="0.25">
      <c r="I16" s="209" t="s">
        <v>23</v>
      </c>
      <c r="J16" s="210"/>
      <c r="K16" s="210"/>
      <c r="L16" s="210"/>
      <c r="M16" s="42"/>
      <c r="N16" s="49">
        <v>931</v>
      </c>
      <c r="O16" s="50" t="s">
        <v>24</v>
      </c>
      <c r="P16" s="62"/>
      <c r="Q16" s="7"/>
      <c r="R16" s="82">
        <f>R17+R23+R26</f>
        <v>3156.6</v>
      </c>
      <c r="S16" s="82">
        <f>S17+S23+S26</f>
        <v>2809.7999999999997</v>
      </c>
      <c r="T16" s="83">
        <f>T17+T23+T26</f>
        <v>2938.3</v>
      </c>
    </row>
    <row r="17" spans="9:20" s="6" customFormat="1" ht="42.75" customHeight="1" x14ac:dyDescent="0.25">
      <c r="I17" s="209" t="s">
        <v>25</v>
      </c>
      <c r="J17" s="210"/>
      <c r="K17" s="210"/>
      <c r="L17" s="210"/>
      <c r="M17" s="210"/>
      <c r="N17" s="49">
        <v>931</v>
      </c>
      <c r="O17" s="50" t="s">
        <v>24</v>
      </c>
      <c r="P17" s="62" t="s">
        <v>26</v>
      </c>
      <c r="Q17" s="9"/>
      <c r="R17" s="82">
        <f>R18+R20+R22</f>
        <v>2862.4</v>
      </c>
      <c r="S17" s="82">
        <f>S18+S20+S22</f>
        <v>2522.2999999999997</v>
      </c>
      <c r="T17" s="83">
        <f>T18+T20+T22</f>
        <v>2637.6</v>
      </c>
    </row>
    <row r="18" spans="9:20" s="6" customFormat="1" ht="69.75" customHeight="1" x14ac:dyDescent="0.25">
      <c r="I18" s="232" t="s">
        <v>14</v>
      </c>
      <c r="J18" s="233"/>
      <c r="K18" s="233"/>
      <c r="L18" s="233"/>
      <c r="M18" s="233"/>
      <c r="N18" s="51">
        <v>931</v>
      </c>
      <c r="O18" s="52" t="s">
        <v>24</v>
      </c>
      <c r="P18" s="63" t="s">
        <v>26</v>
      </c>
      <c r="Q18" s="10" t="s">
        <v>15</v>
      </c>
      <c r="R18" s="84">
        <f>R19</f>
        <v>1611.2</v>
      </c>
      <c r="S18" s="84">
        <f>S19</f>
        <v>1189.3</v>
      </c>
      <c r="T18" s="85">
        <f>T19</f>
        <v>1243.5999999999999</v>
      </c>
    </row>
    <row r="19" spans="9:20" s="6" customFormat="1" ht="28.5" customHeight="1" x14ac:dyDescent="0.25">
      <c r="I19" s="232" t="s">
        <v>28</v>
      </c>
      <c r="J19" s="233"/>
      <c r="K19" s="233"/>
      <c r="L19" s="233"/>
      <c r="M19" s="41"/>
      <c r="N19" s="51">
        <v>931</v>
      </c>
      <c r="O19" s="52" t="s">
        <v>24</v>
      </c>
      <c r="P19" s="63" t="s">
        <v>26</v>
      </c>
      <c r="Q19" s="10" t="s">
        <v>17</v>
      </c>
      <c r="R19" s="84">
        <v>1611.2</v>
      </c>
      <c r="S19" s="97">
        <v>1189.3</v>
      </c>
      <c r="T19" s="97">
        <v>1243.5999999999999</v>
      </c>
    </row>
    <row r="20" spans="9:20" s="6" customFormat="1" ht="26.25" customHeight="1" x14ac:dyDescent="0.25">
      <c r="I20" s="178" t="s">
        <v>18</v>
      </c>
      <c r="J20" s="179"/>
      <c r="K20" s="179"/>
      <c r="L20" s="179"/>
      <c r="M20" s="179"/>
      <c r="N20" s="51">
        <v>931</v>
      </c>
      <c r="O20" s="52" t="s">
        <v>24</v>
      </c>
      <c r="P20" s="63" t="s">
        <v>26</v>
      </c>
      <c r="Q20" s="10" t="s">
        <v>20</v>
      </c>
      <c r="R20" s="84">
        <f>R21</f>
        <v>1251.0999999999999</v>
      </c>
      <c r="S20" s="84">
        <f>S21</f>
        <v>1332.9</v>
      </c>
      <c r="T20" s="85">
        <f>T21</f>
        <v>1393.9</v>
      </c>
    </row>
    <row r="21" spans="9:20" s="6" customFormat="1" ht="25.5" customHeight="1" x14ac:dyDescent="0.25">
      <c r="I21" s="178" t="s">
        <v>21</v>
      </c>
      <c r="J21" s="179"/>
      <c r="K21" s="179"/>
      <c r="L21" s="179"/>
      <c r="M21" s="179"/>
      <c r="N21" s="51">
        <v>931</v>
      </c>
      <c r="O21" s="52" t="s">
        <v>24</v>
      </c>
      <c r="P21" s="63" t="s">
        <v>26</v>
      </c>
      <c r="Q21" s="10" t="s">
        <v>22</v>
      </c>
      <c r="R21" s="84">
        <v>1251.0999999999999</v>
      </c>
      <c r="S21" s="97">
        <v>1332.9</v>
      </c>
      <c r="T21" s="97">
        <v>1393.9</v>
      </c>
    </row>
    <row r="22" spans="9:20" s="6" customFormat="1" ht="23.25" customHeight="1" x14ac:dyDescent="0.25">
      <c r="I22" s="223" t="s">
        <v>29</v>
      </c>
      <c r="J22" s="224"/>
      <c r="K22" s="224"/>
      <c r="L22" s="224"/>
      <c r="M22" s="224"/>
      <c r="N22" s="51">
        <v>931</v>
      </c>
      <c r="O22" s="52" t="s">
        <v>24</v>
      </c>
      <c r="P22" s="63" t="s">
        <v>26</v>
      </c>
      <c r="Q22" s="10" t="s">
        <v>30</v>
      </c>
      <c r="R22" s="84">
        <v>0.1</v>
      </c>
      <c r="S22" s="97">
        <v>0.1</v>
      </c>
      <c r="T22" s="97">
        <v>0.1</v>
      </c>
    </row>
    <row r="23" spans="9:20" s="6" customFormat="1" ht="84" customHeight="1" x14ac:dyDescent="0.25">
      <c r="I23" s="191" t="s">
        <v>31</v>
      </c>
      <c r="J23" s="192"/>
      <c r="K23" s="192"/>
      <c r="L23" s="192"/>
      <c r="M23" s="192"/>
      <c r="N23" s="49">
        <v>931</v>
      </c>
      <c r="O23" s="50" t="s">
        <v>24</v>
      </c>
      <c r="P23" s="62" t="s">
        <v>32</v>
      </c>
      <c r="Q23" s="9"/>
      <c r="R23" s="82">
        <f t="shared" ref="R23:T24" si="0">R24</f>
        <v>178.2</v>
      </c>
      <c r="S23" s="82">
        <f t="shared" si="0"/>
        <v>186.9</v>
      </c>
      <c r="T23" s="83">
        <f t="shared" si="0"/>
        <v>195.4</v>
      </c>
    </row>
    <row r="24" spans="9:20" s="6" customFormat="1" ht="71.25" customHeight="1" x14ac:dyDescent="0.25">
      <c r="I24" s="178" t="s">
        <v>206</v>
      </c>
      <c r="J24" s="179"/>
      <c r="K24" s="179"/>
      <c r="L24" s="179"/>
      <c r="M24" s="179"/>
      <c r="N24" s="51">
        <v>931</v>
      </c>
      <c r="O24" s="52" t="s">
        <v>24</v>
      </c>
      <c r="P24" s="63" t="s">
        <v>32</v>
      </c>
      <c r="Q24" s="10" t="s">
        <v>15</v>
      </c>
      <c r="R24" s="84">
        <f t="shared" si="0"/>
        <v>178.2</v>
      </c>
      <c r="S24" s="84">
        <f t="shared" si="0"/>
        <v>186.9</v>
      </c>
      <c r="T24" s="85">
        <f t="shared" si="0"/>
        <v>195.4</v>
      </c>
    </row>
    <row r="25" spans="9:20" s="6" customFormat="1" ht="26.25" customHeight="1" x14ac:dyDescent="0.25">
      <c r="I25" s="232" t="s">
        <v>28</v>
      </c>
      <c r="J25" s="233"/>
      <c r="K25" s="233"/>
      <c r="L25" s="233"/>
      <c r="M25" s="233"/>
      <c r="N25" s="51">
        <v>931</v>
      </c>
      <c r="O25" s="52" t="s">
        <v>24</v>
      </c>
      <c r="P25" s="63" t="s">
        <v>32</v>
      </c>
      <c r="Q25" s="10" t="s">
        <v>17</v>
      </c>
      <c r="R25" s="84">
        <v>178.2</v>
      </c>
      <c r="S25" s="97">
        <v>186.9</v>
      </c>
      <c r="T25" s="97">
        <v>195.4</v>
      </c>
    </row>
    <row r="26" spans="9:20" s="6" customFormat="1" ht="67.5" customHeight="1" x14ac:dyDescent="0.25">
      <c r="I26" s="191" t="s">
        <v>33</v>
      </c>
      <c r="J26" s="192"/>
      <c r="K26" s="192"/>
      <c r="L26" s="192"/>
      <c r="M26" s="192"/>
      <c r="N26" s="49">
        <v>931</v>
      </c>
      <c r="O26" s="50" t="s">
        <v>24</v>
      </c>
      <c r="P26" s="64" t="s">
        <v>34</v>
      </c>
      <c r="Q26" s="10"/>
      <c r="R26" s="82">
        <f t="shared" ref="R26:T27" si="1">R27</f>
        <v>116</v>
      </c>
      <c r="S26" s="82">
        <f t="shared" si="1"/>
        <v>100.6</v>
      </c>
      <c r="T26" s="83">
        <f t="shared" si="1"/>
        <v>105.3</v>
      </c>
    </row>
    <row r="27" spans="9:20" s="6" customFormat="1" ht="19.5" customHeight="1" x14ac:dyDescent="0.25">
      <c r="I27" s="176" t="s">
        <v>35</v>
      </c>
      <c r="J27" s="177"/>
      <c r="K27" s="177"/>
      <c r="L27" s="177"/>
      <c r="M27" s="177"/>
      <c r="N27" s="51">
        <v>931</v>
      </c>
      <c r="O27" s="52" t="s">
        <v>24</v>
      </c>
      <c r="P27" s="65" t="s">
        <v>34</v>
      </c>
      <c r="Q27" s="15" t="s">
        <v>36</v>
      </c>
      <c r="R27" s="88">
        <f t="shared" si="1"/>
        <v>116</v>
      </c>
      <c r="S27" s="88">
        <f t="shared" si="1"/>
        <v>100.6</v>
      </c>
      <c r="T27" s="89">
        <f t="shared" si="1"/>
        <v>105.3</v>
      </c>
    </row>
    <row r="28" spans="9:20" s="6" customFormat="1" ht="21.75" customHeight="1" x14ac:dyDescent="0.25">
      <c r="I28" s="178" t="s">
        <v>29</v>
      </c>
      <c r="J28" s="179"/>
      <c r="K28" s="179"/>
      <c r="L28" s="179"/>
      <c r="M28" s="16"/>
      <c r="N28" s="51">
        <v>931</v>
      </c>
      <c r="O28" s="52" t="s">
        <v>24</v>
      </c>
      <c r="P28" s="65" t="s">
        <v>34</v>
      </c>
      <c r="Q28" s="15" t="s">
        <v>30</v>
      </c>
      <c r="R28" s="90">
        <v>116</v>
      </c>
      <c r="S28" s="97">
        <v>100.6</v>
      </c>
      <c r="T28" s="97">
        <v>105.3</v>
      </c>
    </row>
    <row r="29" spans="9:20" s="6" customFormat="1" ht="47.25" customHeight="1" x14ac:dyDescent="0.25">
      <c r="I29" s="191" t="s">
        <v>37</v>
      </c>
      <c r="J29" s="192"/>
      <c r="K29" s="192"/>
      <c r="L29" s="192"/>
      <c r="M29" s="13"/>
      <c r="N29" s="49">
        <v>887</v>
      </c>
      <c r="O29" s="50"/>
      <c r="P29" s="64"/>
      <c r="Q29" s="14"/>
      <c r="R29" s="82">
        <f>R30+R65+R98+R108+R162+R191+R196+R212</f>
        <v>69267.900000000009</v>
      </c>
      <c r="S29" s="82">
        <f>S30+S65+S98+S108+S162+S191+S196+S212</f>
        <v>72831.89999999998</v>
      </c>
      <c r="T29" s="83">
        <f>T30+T65+T98+T108+T162+T191+T196+T212</f>
        <v>72746.899999999994</v>
      </c>
    </row>
    <row r="30" spans="9:20" s="6" customFormat="1" ht="29.25" customHeight="1" x14ac:dyDescent="0.25">
      <c r="I30" s="191" t="s">
        <v>8</v>
      </c>
      <c r="J30" s="192"/>
      <c r="K30" s="192"/>
      <c r="L30" s="192"/>
      <c r="M30" s="192"/>
      <c r="N30" s="49">
        <v>887</v>
      </c>
      <c r="O30" s="48" t="s">
        <v>9</v>
      </c>
      <c r="P30" s="62"/>
      <c r="Q30" s="7"/>
      <c r="R30" s="82">
        <f>R31+R51+R55</f>
        <v>12422.699999999999</v>
      </c>
      <c r="S30" s="82">
        <f>S31+S51+S55</f>
        <v>13524.5</v>
      </c>
      <c r="T30" s="83">
        <f>T31+T51+T55</f>
        <v>14140.900000000001</v>
      </c>
    </row>
    <row r="31" spans="9:20" s="17" customFormat="1" ht="60" customHeight="1" x14ac:dyDescent="0.25">
      <c r="I31" s="191" t="s">
        <v>38</v>
      </c>
      <c r="J31" s="192"/>
      <c r="K31" s="192"/>
      <c r="L31" s="192"/>
      <c r="M31" s="24"/>
      <c r="N31" s="49">
        <v>887</v>
      </c>
      <c r="O31" s="50" t="s">
        <v>39</v>
      </c>
      <c r="P31" s="62"/>
      <c r="Q31" s="9"/>
      <c r="R31" s="82">
        <f>R35+R38+R46</f>
        <v>12200.599999999999</v>
      </c>
      <c r="S31" s="82">
        <f>S35+S38+S46</f>
        <v>13292</v>
      </c>
      <c r="T31" s="83">
        <f>T35+T38+T46</f>
        <v>13898.800000000001</v>
      </c>
    </row>
    <row r="32" spans="9:20" s="17" customFormat="1" ht="14.25" hidden="1" customHeight="1" x14ac:dyDescent="0.25">
      <c r="I32" s="234" t="s">
        <v>207</v>
      </c>
      <c r="J32" s="235"/>
      <c r="K32" s="235"/>
      <c r="L32" s="235"/>
      <c r="M32" s="235"/>
      <c r="N32" s="49">
        <v>887</v>
      </c>
      <c r="O32" s="50" t="s">
        <v>39</v>
      </c>
      <c r="P32" s="62" t="s">
        <v>41</v>
      </c>
      <c r="Q32" s="9"/>
      <c r="R32" s="82">
        <f t="shared" ref="R32:T33" si="2">R33</f>
        <v>0</v>
      </c>
      <c r="S32" s="82">
        <f t="shared" si="2"/>
        <v>0</v>
      </c>
      <c r="T32" s="83">
        <f t="shared" si="2"/>
        <v>0</v>
      </c>
    </row>
    <row r="33" spans="9:20" s="17" customFormat="1" ht="15" hidden="1" customHeight="1" x14ac:dyDescent="0.25">
      <c r="I33" s="178" t="s">
        <v>206</v>
      </c>
      <c r="J33" s="179"/>
      <c r="K33" s="179"/>
      <c r="L33" s="179"/>
      <c r="M33" s="179"/>
      <c r="N33" s="49">
        <v>887</v>
      </c>
      <c r="O33" s="52" t="s">
        <v>39</v>
      </c>
      <c r="P33" s="63" t="s">
        <v>41</v>
      </c>
      <c r="Q33" s="10" t="s">
        <v>15</v>
      </c>
      <c r="R33" s="84">
        <f t="shared" si="2"/>
        <v>0</v>
      </c>
      <c r="S33" s="84">
        <f t="shared" si="2"/>
        <v>0</v>
      </c>
      <c r="T33" s="85">
        <f t="shared" si="2"/>
        <v>0</v>
      </c>
    </row>
    <row r="34" spans="9:20" s="17" customFormat="1" ht="15" hidden="1" customHeight="1" x14ac:dyDescent="0.25">
      <c r="I34" s="178" t="s">
        <v>42</v>
      </c>
      <c r="J34" s="179"/>
      <c r="K34" s="179"/>
      <c r="L34" s="179"/>
      <c r="M34" s="11"/>
      <c r="N34" s="49">
        <v>887</v>
      </c>
      <c r="O34" s="52" t="s">
        <v>39</v>
      </c>
      <c r="P34" s="63" t="s">
        <v>41</v>
      </c>
      <c r="Q34" s="10" t="s">
        <v>17</v>
      </c>
      <c r="R34" s="84"/>
      <c r="S34" s="84"/>
      <c r="T34" s="85"/>
    </row>
    <row r="35" spans="9:20" s="6" customFormat="1" ht="15" hidden="1" customHeight="1" x14ac:dyDescent="0.25">
      <c r="I35" s="171" t="s">
        <v>43</v>
      </c>
      <c r="J35" s="172"/>
      <c r="K35" s="172"/>
      <c r="L35" s="172"/>
      <c r="M35" s="31"/>
      <c r="N35" s="49">
        <v>887</v>
      </c>
      <c r="O35" s="50" t="s">
        <v>39</v>
      </c>
      <c r="P35" s="62" t="s">
        <v>44</v>
      </c>
      <c r="Q35" s="9"/>
      <c r="R35" s="82">
        <f t="shared" ref="R35:T36" si="3">R36</f>
        <v>0</v>
      </c>
      <c r="S35" s="82">
        <f t="shared" si="3"/>
        <v>0</v>
      </c>
      <c r="T35" s="83">
        <f t="shared" si="3"/>
        <v>0</v>
      </c>
    </row>
    <row r="36" spans="9:20" s="6" customFormat="1" ht="15" hidden="1" customHeight="1" x14ac:dyDescent="0.25">
      <c r="I36" s="219" t="s">
        <v>14</v>
      </c>
      <c r="J36" s="220"/>
      <c r="K36" s="220"/>
      <c r="L36" s="220"/>
      <c r="M36" s="21"/>
      <c r="N36" s="51">
        <v>887</v>
      </c>
      <c r="O36" s="52" t="s">
        <v>39</v>
      </c>
      <c r="P36" s="63" t="s">
        <v>44</v>
      </c>
      <c r="Q36" s="10" t="s">
        <v>15</v>
      </c>
      <c r="R36" s="84">
        <f t="shared" si="3"/>
        <v>0</v>
      </c>
      <c r="S36" s="84">
        <f t="shared" si="3"/>
        <v>0</v>
      </c>
      <c r="T36" s="85">
        <f t="shared" si="3"/>
        <v>0</v>
      </c>
    </row>
    <row r="37" spans="9:20" s="6" customFormat="1" ht="15" hidden="1" customHeight="1" x14ac:dyDescent="0.25">
      <c r="I37" s="178" t="s">
        <v>16</v>
      </c>
      <c r="J37" s="179"/>
      <c r="K37" s="179"/>
      <c r="L37" s="179"/>
      <c r="M37" s="21"/>
      <c r="N37" s="51">
        <v>887</v>
      </c>
      <c r="O37" s="52" t="s">
        <v>39</v>
      </c>
      <c r="P37" s="63" t="s">
        <v>44</v>
      </c>
      <c r="Q37" s="10" t="s">
        <v>17</v>
      </c>
      <c r="R37" s="84"/>
      <c r="S37" s="84"/>
      <c r="T37" s="85"/>
    </row>
    <row r="38" spans="9:20" s="6" customFormat="1" ht="66" customHeight="1" x14ac:dyDescent="0.25">
      <c r="I38" s="171" t="s">
        <v>45</v>
      </c>
      <c r="J38" s="172"/>
      <c r="K38" s="172"/>
      <c r="L38" s="172"/>
      <c r="M38" s="31"/>
      <c r="N38" s="49">
        <v>887</v>
      </c>
      <c r="O38" s="50" t="s">
        <v>39</v>
      </c>
      <c r="P38" s="62" t="s">
        <v>41</v>
      </c>
      <c r="Q38" s="9"/>
      <c r="R38" s="82">
        <f>R39+R41+R43</f>
        <v>11057.699999999999</v>
      </c>
      <c r="S38" s="82">
        <f>S39+S41+S43</f>
        <v>12093.6</v>
      </c>
      <c r="T38" s="83">
        <f>T39+T41+T43</f>
        <v>12645.7</v>
      </c>
    </row>
    <row r="39" spans="9:20" s="6" customFormat="1" ht="71.25" customHeight="1" x14ac:dyDescent="0.25">
      <c r="I39" s="178" t="s">
        <v>14</v>
      </c>
      <c r="J39" s="179"/>
      <c r="K39" s="179"/>
      <c r="L39" s="179"/>
      <c r="M39" s="21"/>
      <c r="N39" s="51">
        <v>887</v>
      </c>
      <c r="O39" s="52" t="s">
        <v>39</v>
      </c>
      <c r="P39" s="63" t="s">
        <v>41</v>
      </c>
      <c r="Q39" s="10" t="s">
        <v>15</v>
      </c>
      <c r="R39" s="84">
        <f>R40</f>
        <v>9165.1999999999989</v>
      </c>
      <c r="S39" s="84">
        <f>S40</f>
        <v>10109.1</v>
      </c>
      <c r="T39" s="85">
        <f>T40</f>
        <v>10570.7</v>
      </c>
    </row>
    <row r="40" spans="9:20" s="6" customFormat="1" ht="30.75" customHeight="1" x14ac:dyDescent="0.25">
      <c r="I40" s="232" t="s">
        <v>16</v>
      </c>
      <c r="J40" s="233"/>
      <c r="K40" s="233"/>
      <c r="L40" s="233"/>
      <c r="M40" s="21"/>
      <c r="N40" s="51">
        <v>887</v>
      </c>
      <c r="O40" s="52" t="s">
        <v>39</v>
      </c>
      <c r="P40" s="63" t="s">
        <v>41</v>
      </c>
      <c r="Q40" s="10" t="s">
        <v>17</v>
      </c>
      <c r="R40" s="84">
        <f>9641.6-567.2+90.8</f>
        <v>9165.1999999999989</v>
      </c>
      <c r="S40" s="97">
        <v>10109.1</v>
      </c>
      <c r="T40" s="97">
        <v>10570.7</v>
      </c>
    </row>
    <row r="41" spans="9:20" s="6" customFormat="1" ht="30" customHeight="1" x14ac:dyDescent="0.25">
      <c r="I41" s="178" t="s">
        <v>18</v>
      </c>
      <c r="J41" s="179"/>
      <c r="K41" s="179"/>
      <c r="L41" s="179"/>
      <c r="M41" s="21"/>
      <c r="N41" s="51">
        <v>887</v>
      </c>
      <c r="O41" s="52" t="s">
        <v>39</v>
      </c>
      <c r="P41" s="63" t="s">
        <v>41</v>
      </c>
      <c r="Q41" s="10" t="s">
        <v>20</v>
      </c>
      <c r="R41" s="84">
        <f>R42</f>
        <v>1887.9</v>
      </c>
      <c r="S41" s="84">
        <f>S42</f>
        <v>1979.4</v>
      </c>
      <c r="T41" s="85">
        <f>T42</f>
        <v>2069.9</v>
      </c>
    </row>
    <row r="42" spans="9:20" s="6" customFormat="1" ht="28.5" customHeight="1" x14ac:dyDescent="0.25">
      <c r="I42" s="193" t="s">
        <v>21</v>
      </c>
      <c r="J42" s="194"/>
      <c r="K42" s="194"/>
      <c r="L42" s="194"/>
      <c r="M42" s="22"/>
      <c r="N42" s="53">
        <v>887</v>
      </c>
      <c r="O42" s="54" t="s">
        <v>39</v>
      </c>
      <c r="P42" s="66" t="s">
        <v>41</v>
      </c>
      <c r="Q42" s="23" t="s">
        <v>22</v>
      </c>
      <c r="R42" s="84">
        <v>1887.9</v>
      </c>
      <c r="S42" s="97">
        <v>1979.4</v>
      </c>
      <c r="T42" s="97">
        <v>2069.9</v>
      </c>
    </row>
    <row r="43" spans="9:20" s="6" customFormat="1" ht="20.25" customHeight="1" x14ac:dyDescent="0.25">
      <c r="I43" s="178" t="s">
        <v>35</v>
      </c>
      <c r="J43" s="179"/>
      <c r="K43" s="179"/>
      <c r="L43" s="179"/>
      <c r="M43" s="21"/>
      <c r="N43" s="51">
        <v>887</v>
      </c>
      <c r="O43" s="52" t="s">
        <v>39</v>
      </c>
      <c r="P43" s="63" t="s">
        <v>41</v>
      </c>
      <c r="Q43" s="10" t="s">
        <v>36</v>
      </c>
      <c r="R43" s="84">
        <f>R45+R44</f>
        <v>4.5999999999999996</v>
      </c>
      <c r="S43" s="84">
        <f>S45+S44</f>
        <v>5.0999999999999996</v>
      </c>
      <c r="T43" s="85">
        <f>T45+T44</f>
        <v>5.0999999999999996</v>
      </c>
    </row>
    <row r="44" spans="9:20" s="6" customFormat="1" ht="102.75" customHeight="1" x14ac:dyDescent="0.25">
      <c r="I44" s="178" t="s">
        <v>46</v>
      </c>
      <c r="J44" s="179"/>
      <c r="K44" s="179"/>
      <c r="L44" s="179"/>
      <c r="M44" s="21"/>
      <c r="N44" s="51">
        <v>887</v>
      </c>
      <c r="O44" s="52" t="s">
        <v>39</v>
      </c>
      <c r="P44" s="63" t="s">
        <v>41</v>
      </c>
      <c r="Q44" s="10" t="s">
        <v>47</v>
      </c>
      <c r="R44" s="84">
        <f>0</f>
        <v>0</v>
      </c>
      <c r="S44" s="97">
        <v>0</v>
      </c>
      <c r="T44" s="97">
        <v>0</v>
      </c>
    </row>
    <row r="45" spans="9:20" s="6" customFormat="1" ht="20.25" customHeight="1" x14ac:dyDescent="0.25">
      <c r="I45" s="178" t="s">
        <v>29</v>
      </c>
      <c r="J45" s="179"/>
      <c r="K45" s="179"/>
      <c r="L45" s="179"/>
      <c r="M45" s="21"/>
      <c r="N45" s="51">
        <v>887</v>
      </c>
      <c r="O45" s="52" t="s">
        <v>39</v>
      </c>
      <c r="P45" s="63" t="s">
        <v>41</v>
      </c>
      <c r="Q45" s="10" t="s">
        <v>30</v>
      </c>
      <c r="R45" s="100">
        <v>4.5999999999999996</v>
      </c>
      <c r="S45" s="101">
        <v>5.0999999999999996</v>
      </c>
      <c r="T45" s="101">
        <v>5.0999999999999996</v>
      </c>
    </row>
    <row r="46" spans="9:20" s="6" customFormat="1" ht="81" customHeight="1" x14ac:dyDescent="0.25">
      <c r="I46" s="171" t="s">
        <v>48</v>
      </c>
      <c r="J46" s="172"/>
      <c r="K46" s="172"/>
      <c r="L46" s="172"/>
      <c r="M46" s="13"/>
      <c r="N46" s="49">
        <v>887</v>
      </c>
      <c r="O46" s="50" t="s">
        <v>39</v>
      </c>
      <c r="P46" s="62" t="s">
        <v>49</v>
      </c>
      <c r="Q46" s="39"/>
      <c r="R46" s="104">
        <f>R47+R49</f>
        <v>1142.9000000000001</v>
      </c>
      <c r="S46" s="105">
        <f>S47+S49</f>
        <v>1198.4000000000001</v>
      </c>
      <c r="T46" s="106">
        <f>T47+T49</f>
        <v>1253.1000000000001</v>
      </c>
    </row>
    <row r="47" spans="9:20" s="6" customFormat="1" ht="75.75" customHeight="1" x14ac:dyDescent="0.25">
      <c r="I47" s="178" t="s">
        <v>206</v>
      </c>
      <c r="J47" s="179"/>
      <c r="K47" s="179"/>
      <c r="L47" s="179"/>
      <c r="M47" s="179"/>
      <c r="N47" s="51">
        <v>887</v>
      </c>
      <c r="O47" s="52" t="s">
        <v>39</v>
      </c>
      <c r="P47" s="63" t="s">
        <v>49</v>
      </c>
      <c r="Q47" s="10" t="s">
        <v>15</v>
      </c>
      <c r="R47" s="102">
        <f>R48</f>
        <v>1063.4000000000001</v>
      </c>
      <c r="S47" s="102">
        <f>S48</f>
        <v>1115</v>
      </c>
      <c r="T47" s="103">
        <f>T48</f>
        <v>1165.9000000000001</v>
      </c>
    </row>
    <row r="48" spans="9:20" s="6" customFormat="1" ht="30" customHeight="1" x14ac:dyDescent="0.25">
      <c r="I48" s="178" t="s">
        <v>16</v>
      </c>
      <c r="J48" s="179"/>
      <c r="K48" s="179"/>
      <c r="L48" s="179"/>
      <c r="M48" s="11"/>
      <c r="N48" s="51">
        <v>887</v>
      </c>
      <c r="O48" s="52" t="s">
        <v>39</v>
      </c>
      <c r="P48" s="63" t="s">
        <v>49</v>
      </c>
      <c r="Q48" s="10" t="s">
        <v>17</v>
      </c>
      <c r="R48" s="84">
        <v>1063.4000000000001</v>
      </c>
      <c r="S48" s="97">
        <v>1115</v>
      </c>
      <c r="T48" s="97">
        <v>1165.9000000000001</v>
      </c>
    </row>
    <row r="49" spans="9:20" s="6" customFormat="1" ht="28.5" customHeight="1" x14ac:dyDescent="0.25">
      <c r="I49" s="176" t="s">
        <v>18</v>
      </c>
      <c r="J49" s="177"/>
      <c r="K49" s="177"/>
      <c r="L49" s="177"/>
      <c r="M49" s="177"/>
      <c r="N49" s="51">
        <v>887</v>
      </c>
      <c r="O49" s="52" t="s">
        <v>39</v>
      </c>
      <c r="P49" s="63" t="s">
        <v>49</v>
      </c>
      <c r="Q49" s="10" t="s">
        <v>20</v>
      </c>
      <c r="R49" s="84">
        <f>R50</f>
        <v>79.5</v>
      </c>
      <c r="S49" s="84">
        <f>S50</f>
        <v>83.4</v>
      </c>
      <c r="T49" s="85">
        <f>T50</f>
        <v>87.2</v>
      </c>
    </row>
    <row r="50" spans="9:20" s="6" customFormat="1" ht="28.5" customHeight="1" x14ac:dyDescent="0.25">
      <c r="I50" s="178" t="s">
        <v>21</v>
      </c>
      <c r="J50" s="179"/>
      <c r="K50" s="179"/>
      <c r="L50" s="179"/>
      <c r="M50" s="21"/>
      <c r="N50" s="51">
        <v>887</v>
      </c>
      <c r="O50" s="52" t="s">
        <v>39</v>
      </c>
      <c r="P50" s="63" t="s">
        <v>49</v>
      </c>
      <c r="Q50" s="10" t="s">
        <v>22</v>
      </c>
      <c r="R50" s="84">
        <v>79.5</v>
      </c>
      <c r="S50" s="97">
        <v>83.4</v>
      </c>
      <c r="T50" s="97">
        <v>87.2</v>
      </c>
    </row>
    <row r="51" spans="9:20" s="17" customFormat="1" ht="23.25" customHeight="1" x14ac:dyDescent="0.25">
      <c r="I51" s="191" t="s">
        <v>204</v>
      </c>
      <c r="J51" s="192"/>
      <c r="K51" s="192"/>
      <c r="L51" s="192"/>
      <c r="M51" s="24"/>
      <c r="N51" s="49">
        <v>887</v>
      </c>
      <c r="O51" s="50" t="s">
        <v>50</v>
      </c>
      <c r="P51" s="62"/>
      <c r="Q51" s="9"/>
      <c r="R51" s="82">
        <f t="shared" ref="R51:T53" si="4">R52</f>
        <v>20</v>
      </c>
      <c r="S51" s="82">
        <f t="shared" si="4"/>
        <v>20</v>
      </c>
      <c r="T51" s="83">
        <f t="shared" si="4"/>
        <v>20</v>
      </c>
    </row>
    <row r="52" spans="9:20" s="6" customFormat="1" ht="19.5" customHeight="1" x14ac:dyDescent="0.25">
      <c r="I52" s="176" t="s">
        <v>203</v>
      </c>
      <c r="J52" s="229"/>
      <c r="K52" s="229"/>
      <c r="L52" s="230"/>
      <c r="M52" s="137"/>
      <c r="N52" s="51">
        <v>887</v>
      </c>
      <c r="O52" s="52" t="s">
        <v>50</v>
      </c>
      <c r="P52" s="63" t="s">
        <v>51</v>
      </c>
      <c r="Q52" s="10"/>
      <c r="R52" s="84">
        <f t="shared" si="4"/>
        <v>20</v>
      </c>
      <c r="S52" s="84">
        <f t="shared" si="4"/>
        <v>20</v>
      </c>
      <c r="T52" s="85">
        <f t="shared" si="4"/>
        <v>20</v>
      </c>
    </row>
    <row r="53" spans="9:20" s="6" customFormat="1" ht="20.25" customHeight="1" x14ac:dyDescent="0.25">
      <c r="I53" s="115" t="s">
        <v>35</v>
      </c>
      <c r="J53" s="116"/>
      <c r="K53" s="116"/>
      <c r="L53" s="116"/>
      <c r="M53" s="116"/>
      <c r="N53" s="51">
        <v>887</v>
      </c>
      <c r="O53" s="52" t="s">
        <v>50</v>
      </c>
      <c r="P53" s="63" t="s">
        <v>51</v>
      </c>
      <c r="Q53" s="10" t="s">
        <v>36</v>
      </c>
      <c r="R53" s="84">
        <f t="shared" si="4"/>
        <v>20</v>
      </c>
      <c r="S53" s="84">
        <f t="shared" si="4"/>
        <v>20</v>
      </c>
      <c r="T53" s="85">
        <f t="shared" si="4"/>
        <v>20</v>
      </c>
    </row>
    <row r="54" spans="9:20" s="6" customFormat="1" ht="21.75" customHeight="1" x14ac:dyDescent="0.25">
      <c r="I54" s="178" t="s">
        <v>180</v>
      </c>
      <c r="J54" s="231"/>
      <c r="K54" s="231"/>
      <c r="L54" s="231"/>
      <c r="M54" s="25"/>
      <c r="N54" s="51">
        <v>887</v>
      </c>
      <c r="O54" s="52" t="s">
        <v>50</v>
      </c>
      <c r="P54" s="63" t="s">
        <v>51</v>
      </c>
      <c r="Q54" s="10" t="s">
        <v>52</v>
      </c>
      <c r="R54" s="84">
        <v>20</v>
      </c>
      <c r="S54" s="97">
        <v>20</v>
      </c>
      <c r="T54" s="97">
        <v>20</v>
      </c>
    </row>
    <row r="55" spans="9:20" s="6" customFormat="1" ht="27" customHeight="1" x14ac:dyDescent="0.25">
      <c r="I55" s="191" t="s">
        <v>53</v>
      </c>
      <c r="J55" s="192"/>
      <c r="K55" s="192"/>
      <c r="L55" s="192"/>
      <c r="M55" s="25"/>
      <c r="N55" s="49">
        <v>887</v>
      </c>
      <c r="O55" s="50" t="s">
        <v>54</v>
      </c>
      <c r="P55" s="62" t="s">
        <v>55</v>
      </c>
      <c r="Q55" s="9"/>
      <c r="R55" s="82">
        <f>R56+R59+R62</f>
        <v>202.10000000000002</v>
      </c>
      <c r="S55" s="82">
        <f>S56+S59+S62</f>
        <v>212.5</v>
      </c>
      <c r="T55" s="82">
        <f>T56+T59+T62</f>
        <v>222.10000000000002</v>
      </c>
    </row>
    <row r="56" spans="9:20" s="6" customFormat="1" ht="75" customHeight="1" x14ac:dyDescent="0.25">
      <c r="I56" s="191" t="s">
        <v>184</v>
      </c>
      <c r="J56" s="192"/>
      <c r="K56" s="192"/>
      <c r="L56" s="192"/>
      <c r="M56" s="21"/>
      <c r="N56" s="49">
        <v>887</v>
      </c>
      <c r="O56" s="50" t="s">
        <v>54</v>
      </c>
      <c r="P56" s="62" t="s">
        <v>56</v>
      </c>
      <c r="Q56" s="9"/>
      <c r="R56" s="82">
        <f t="shared" ref="R56:T57" si="5">R57</f>
        <v>8.4</v>
      </c>
      <c r="S56" s="82">
        <f t="shared" si="5"/>
        <v>8.6999999999999993</v>
      </c>
      <c r="T56" s="83">
        <f t="shared" si="5"/>
        <v>9</v>
      </c>
    </row>
    <row r="57" spans="9:20" s="6" customFormat="1" ht="28.5" customHeight="1" x14ac:dyDescent="0.25">
      <c r="I57" s="178" t="s">
        <v>18</v>
      </c>
      <c r="J57" s="179"/>
      <c r="K57" s="179"/>
      <c r="L57" s="179"/>
      <c r="M57" s="21"/>
      <c r="N57" s="51">
        <v>887</v>
      </c>
      <c r="O57" s="52" t="s">
        <v>54</v>
      </c>
      <c r="P57" s="63" t="s">
        <v>56</v>
      </c>
      <c r="Q57" s="10" t="s">
        <v>20</v>
      </c>
      <c r="R57" s="84">
        <f t="shared" si="5"/>
        <v>8.4</v>
      </c>
      <c r="S57" s="84">
        <f t="shared" si="5"/>
        <v>8.6999999999999993</v>
      </c>
      <c r="T57" s="85">
        <f t="shared" si="5"/>
        <v>9</v>
      </c>
    </row>
    <row r="58" spans="9:20" s="6" customFormat="1" ht="30" customHeight="1" x14ac:dyDescent="0.25">
      <c r="I58" s="178" t="s">
        <v>21</v>
      </c>
      <c r="J58" s="179"/>
      <c r="K58" s="179"/>
      <c r="L58" s="179"/>
      <c r="M58" s="21"/>
      <c r="N58" s="51">
        <v>887</v>
      </c>
      <c r="O58" s="52" t="s">
        <v>54</v>
      </c>
      <c r="P58" s="63" t="s">
        <v>56</v>
      </c>
      <c r="Q58" s="10" t="s">
        <v>22</v>
      </c>
      <c r="R58" s="84">
        <v>8.4</v>
      </c>
      <c r="S58" s="97">
        <v>8.6999999999999993</v>
      </c>
      <c r="T58" s="97">
        <v>9</v>
      </c>
    </row>
    <row r="59" spans="9:20" s="6" customFormat="1" ht="30" customHeight="1" x14ac:dyDescent="0.25">
      <c r="I59" s="227" t="s">
        <v>211</v>
      </c>
      <c r="J59" s="228"/>
      <c r="K59" s="228"/>
      <c r="L59" s="228"/>
      <c r="M59" s="139"/>
      <c r="N59" s="140">
        <v>887</v>
      </c>
      <c r="O59" s="141" t="s">
        <v>54</v>
      </c>
      <c r="P59" s="142" t="s">
        <v>212</v>
      </c>
      <c r="Q59" s="130"/>
      <c r="R59" s="93">
        <f t="shared" ref="R59:T63" si="6">R60</f>
        <v>90</v>
      </c>
      <c r="S59" s="93">
        <f t="shared" si="6"/>
        <v>94.4</v>
      </c>
      <c r="T59" s="94">
        <f t="shared" si="6"/>
        <v>98.7</v>
      </c>
    </row>
    <row r="60" spans="9:20" s="6" customFormat="1" ht="30" customHeight="1" x14ac:dyDescent="0.25">
      <c r="I60" s="178" t="s">
        <v>18</v>
      </c>
      <c r="J60" s="179"/>
      <c r="K60" s="179"/>
      <c r="L60" s="179"/>
      <c r="M60" s="21"/>
      <c r="N60" s="51">
        <v>887</v>
      </c>
      <c r="O60" s="52" t="s">
        <v>54</v>
      </c>
      <c r="P60" s="63" t="s">
        <v>212</v>
      </c>
      <c r="Q60" s="10" t="s">
        <v>20</v>
      </c>
      <c r="R60" s="84">
        <f t="shared" si="6"/>
        <v>90</v>
      </c>
      <c r="S60" s="84">
        <f t="shared" si="6"/>
        <v>94.4</v>
      </c>
      <c r="T60" s="85">
        <f t="shared" si="6"/>
        <v>98.7</v>
      </c>
    </row>
    <row r="61" spans="9:20" s="6" customFormat="1" ht="30" customHeight="1" x14ac:dyDescent="0.25">
      <c r="I61" s="178" t="s">
        <v>21</v>
      </c>
      <c r="J61" s="179"/>
      <c r="K61" s="179"/>
      <c r="L61" s="179"/>
      <c r="M61" s="21"/>
      <c r="N61" s="51">
        <v>887</v>
      </c>
      <c r="O61" s="52" t="s">
        <v>54</v>
      </c>
      <c r="P61" s="129" t="s">
        <v>212</v>
      </c>
      <c r="Q61" s="130" t="s">
        <v>22</v>
      </c>
      <c r="R61" s="131">
        <v>90</v>
      </c>
      <c r="S61" s="132">
        <v>94.4</v>
      </c>
      <c r="T61" s="132">
        <v>98.7</v>
      </c>
    </row>
    <row r="62" spans="9:20" s="6" customFormat="1" ht="30" customHeight="1" x14ac:dyDescent="0.25">
      <c r="I62" s="227" t="s">
        <v>57</v>
      </c>
      <c r="J62" s="228"/>
      <c r="K62" s="228"/>
      <c r="L62" s="228"/>
      <c r="M62" s="24"/>
      <c r="N62" s="49">
        <v>887</v>
      </c>
      <c r="O62" s="50" t="s">
        <v>54</v>
      </c>
      <c r="P62" s="62" t="s">
        <v>58</v>
      </c>
      <c r="Q62" s="10"/>
      <c r="R62" s="82">
        <f t="shared" si="6"/>
        <v>103.7</v>
      </c>
      <c r="S62" s="82">
        <f t="shared" si="6"/>
        <v>109.4</v>
      </c>
      <c r="T62" s="83">
        <f t="shared" si="6"/>
        <v>114.4</v>
      </c>
    </row>
    <row r="63" spans="9:20" s="6" customFormat="1" ht="30" customHeight="1" x14ac:dyDescent="0.25">
      <c r="I63" s="178" t="s">
        <v>18</v>
      </c>
      <c r="J63" s="179"/>
      <c r="K63" s="179"/>
      <c r="L63" s="179"/>
      <c r="M63" s="21"/>
      <c r="N63" s="51">
        <v>887</v>
      </c>
      <c r="O63" s="52" t="s">
        <v>54</v>
      </c>
      <c r="P63" s="63" t="s">
        <v>58</v>
      </c>
      <c r="Q63" s="10" t="s">
        <v>20</v>
      </c>
      <c r="R63" s="100">
        <f t="shared" si="6"/>
        <v>103.7</v>
      </c>
      <c r="S63" s="100">
        <f t="shared" si="6"/>
        <v>109.4</v>
      </c>
      <c r="T63" s="127">
        <f t="shared" si="6"/>
        <v>114.4</v>
      </c>
    </row>
    <row r="64" spans="9:20" s="6" customFormat="1" ht="30" customHeight="1" x14ac:dyDescent="0.25">
      <c r="I64" s="178" t="s">
        <v>21</v>
      </c>
      <c r="J64" s="179"/>
      <c r="K64" s="179"/>
      <c r="L64" s="179"/>
      <c r="M64" s="21"/>
      <c r="N64" s="51">
        <v>887</v>
      </c>
      <c r="O64" s="52" t="s">
        <v>54</v>
      </c>
      <c r="P64" s="63" t="s">
        <v>58</v>
      </c>
      <c r="Q64" s="125" t="s">
        <v>22</v>
      </c>
      <c r="R64" s="126">
        <v>103.7</v>
      </c>
      <c r="S64" s="97">
        <v>109.4</v>
      </c>
      <c r="T64" s="97">
        <v>114.4</v>
      </c>
    </row>
    <row r="65" spans="1:20" s="17" customFormat="1" ht="31.5" customHeight="1" x14ac:dyDescent="0.25">
      <c r="I65" s="191" t="s">
        <v>59</v>
      </c>
      <c r="J65" s="192"/>
      <c r="K65" s="192"/>
      <c r="L65" s="192"/>
      <c r="M65" s="24"/>
      <c r="N65" s="49">
        <v>887</v>
      </c>
      <c r="O65" s="50" t="s">
        <v>60</v>
      </c>
      <c r="P65" s="62"/>
      <c r="Q65" s="14"/>
      <c r="R65" s="80">
        <f>R70+R73</f>
        <v>43.2</v>
      </c>
      <c r="S65" s="80">
        <f>S70+S73</f>
        <v>45.2</v>
      </c>
      <c r="T65" s="81">
        <f>T70+T73</f>
        <v>47.6</v>
      </c>
    </row>
    <row r="66" spans="1:20" s="17" customFormat="1" ht="41.25" customHeight="1" x14ac:dyDescent="0.25">
      <c r="I66" s="191" t="s">
        <v>61</v>
      </c>
      <c r="J66" s="192"/>
      <c r="K66" s="192"/>
      <c r="L66" s="192"/>
      <c r="M66" s="24"/>
      <c r="N66" s="49">
        <v>887</v>
      </c>
      <c r="O66" s="50" t="s">
        <v>62</v>
      </c>
      <c r="P66" s="62"/>
      <c r="Q66" s="14"/>
      <c r="R66" s="82">
        <f>R67+R70</f>
        <v>11.3</v>
      </c>
      <c r="S66" s="82">
        <f>S67+S70</f>
        <v>11.8</v>
      </c>
      <c r="T66" s="83">
        <f>T67+T70</f>
        <v>12.4</v>
      </c>
    </row>
    <row r="67" spans="1:20" s="6" customFormat="1" ht="81" hidden="1" customHeight="1" x14ac:dyDescent="0.25">
      <c r="A67" s="17"/>
      <c r="B67" s="17"/>
      <c r="C67" s="17"/>
      <c r="D67" s="17"/>
      <c r="E67" s="17"/>
      <c r="F67" s="17"/>
      <c r="G67" s="17"/>
      <c r="H67" s="17"/>
      <c r="I67" s="191" t="s">
        <v>63</v>
      </c>
      <c r="J67" s="192"/>
      <c r="K67" s="192"/>
      <c r="L67" s="192"/>
      <c r="M67" s="24"/>
      <c r="N67" s="49">
        <v>887</v>
      </c>
      <c r="O67" s="50" t="s">
        <v>64</v>
      </c>
      <c r="P67" s="62" t="s">
        <v>65</v>
      </c>
      <c r="Q67" s="9"/>
      <c r="R67" s="82">
        <f t="shared" ref="R67:T68" si="7">R68</f>
        <v>0</v>
      </c>
      <c r="S67" s="82">
        <f t="shared" si="7"/>
        <v>0</v>
      </c>
      <c r="T67" s="83">
        <f t="shared" si="7"/>
        <v>0</v>
      </c>
    </row>
    <row r="68" spans="1:20" s="6" customFormat="1" ht="59.25" hidden="1" customHeight="1" x14ac:dyDescent="0.25">
      <c r="I68" s="178" t="s">
        <v>18</v>
      </c>
      <c r="J68" s="179"/>
      <c r="K68" s="179"/>
      <c r="L68" s="179"/>
      <c r="M68" s="179"/>
      <c r="N68" s="49">
        <v>887</v>
      </c>
      <c r="O68" s="52" t="s">
        <v>64</v>
      </c>
      <c r="P68" s="63" t="s">
        <v>65</v>
      </c>
      <c r="Q68" s="10" t="s">
        <v>20</v>
      </c>
      <c r="R68" s="84">
        <f t="shared" si="7"/>
        <v>0</v>
      </c>
      <c r="S68" s="84">
        <f t="shared" si="7"/>
        <v>0</v>
      </c>
      <c r="T68" s="85">
        <f t="shared" si="7"/>
        <v>0</v>
      </c>
    </row>
    <row r="69" spans="1:20" s="6" customFormat="1" ht="42" hidden="1" customHeight="1" x14ac:dyDescent="0.25">
      <c r="I69" s="178" t="s">
        <v>21</v>
      </c>
      <c r="J69" s="179"/>
      <c r="K69" s="179"/>
      <c r="L69" s="179"/>
      <c r="M69" s="11"/>
      <c r="N69" s="49">
        <v>887</v>
      </c>
      <c r="O69" s="52" t="s">
        <v>64</v>
      </c>
      <c r="P69" s="63" t="s">
        <v>65</v>
      </c>
      <c r="Q69" s="10" t="s">
        <v>22</v>
      </c>
      <c r="R69" s="84"/>
      <c r="S69" s="84"/>
      <c r="T69" s="85"/>
    </row>
    <row r="70" spans="1:20" s="6" customFormat="1" ht="84" customHeight="1" x14ac:dyDescent="0.25">
      <c r="A70" s="17"/>
      <c r="B70" s="17"/>
      <c r="C70" s="17"/>
      <c r="D70" s="17"/>
      <c r="E70" s="17"/>
      <c r="F70" s="17"/>
      <c r="G70" s="17"/>
      <c r="H70" s="17"/>
      <c r="I70" s="191" t="s">
        <v>66</v>
      </c>
      <c r="J70" s="192"/>
      <c r="K70" s="192"/>
      <c r="L70" s="192"/>
      <c r="M70" s="24"/>
      <c r="N70" s="49">
        <v>887</v>
      </c>
      <c r="O70" s="50" t="s">
        <v>62</v>
      </c>
      <c r="P70" s="62" t="s">
        <v>67</v>
      </c>
      <c r="Q70" s="9"/>
      <c r="R70" s="93">
        <f t="shared" ref="R70:T71" si="8">R71</f>
        <v>11.3</v>
      </c>
      <c r="S70" s="93">
        <f t="shared" si="8"/>
        <v>11.8</v>
      </c>
      <c r="T70" s="94">
        <f t="shared" si="8"/>
        <v>12.4</v>
      </c>
    </row>
    <row r="71" spans="1:20" s="6" customFormat="1" ht="29.25" customHeight="1" x14ac:dyDescent="0.25">
      <c r="I71" s="176" t="s">
        <v>18</v>
      </c>
      <c r="J71" s="177"/>
      <c r="K71" s="177"/>
      <c r="L71" s="177"/>
      <c r="M71" s="177"/>
      <c r="N71" s="51">
        <v>887</v>
      </c>
      <c r="O71" s="52" t="s">
        <v>62</v>
      </c>
      <c r="P71" s="63" t="s">
        <v>67</v>
      </c>
      <c r="Q71" s="10" t="s">
        <v>20</v>
      </c>
      <c r="R71" s="84">
        <f t="shared" si="8"/>
        <v>11.3</v>
      </c>
      <c r="S71" s="84">
        <f t="shared" si="8"/>
        <v>11.8</v>
      </c>
      <c r="T71" s="85">
        <f t="shared" si="8"/>
        <v>12.4</v>
      </c>
    </row>
    <row r="72" spans="1:20" s="6" customFormat="1" ht="31.5" customHeight="1" x14ac:dyDescent="0.25">
      <c r="I72" s="178" t="s">
        <v>21</v>
      </c>
      <c r="J72" s="179"/>
      <c r="K72" s="179"/>
      <c r="L72" s="179"/>
      <c r="M72" s="21"/>
      <c r="N72" s="51">
        <v>887</v>
      </c>
      <c r="O72" s="52" t="s">
        <v>62</v>
      </c>
      <c r="P72" s="63" t="s">
        <v>67</v>
      </c>
      <c r="Q72" s="10" t="s">
        <v>22</v>
      </c>
      <c r="R72" s="84">
        <v>11.3</v>
      </c>
      <c r="S72" s="97">
        <v>11.8</v>
      </c>
      <c r="T72" s="97">
        <v>12.4</v>
      </c>
    </row>
    <row r="73" spans="1:20" s="6" customFormat="1" ht="33.75" customHeight="1" x14ac:dyDescent="0.25">
      <c r="I73" s="191" t="s">
        <v>68</v>
      </c>
      <c r="J73" s="192"/>
      <c r="K73" s="192"/>
      <c r="L73" s="192"/>
      <c r="M73" s="21"/>
      <c r="N73" s="49">
        <v>887</v>
      </c>
      <c r="O73" s="50" t="s">
        <v>69</v>
      </c>
      <c r="P73" s="62"/>
      <c r="Q73" s="9"/>
      <c r="R73" s="82">
        <f>R74+R77+R80+R86+R89+R92+R83+R95</f>
        <v>31.9</v>
      </c>
      <c r="S73" s="82">
        <f>S74+S77+S80+S86+S89+S92+S83+S95</f>
        <v>33.4</v>
      </c>
      <c r="T73" s="83">
        <f>T74+T77+T80+T86+T89+T92+T83+T95</f>
        <v>35.200000000000003</v>
      </c>
    </row>
    <row r="74" spans="1:20" s="6" customFormat="1" ht="64.5" customHeight="1" x14ac:dyDescent="0.25">
      <c r="I74" s="191" t="s">
        <v>186</v>
      </c>
      <c r="J74" s="192"/>
      <c r="K74" s="192"/>
      <c r="L74" s="192"/>
      <c r="M74" s="11"/>
      <c r="N74" s="49">
        <v>887</v>
      </c>
      <c r="O74" s="50" t="s">
        <v>69</v>
      </c>
      <c r="P74" s="64" t="s">
        <v>70</v>
      </c>
      <c r="Q74" s="14"/>
      <c r="R74" s="82">
        <f t="shared" ref="R74:T75" si="9">R75</f>
        <v>5.6</v>
      </c>
      <c r="S74" s="82">
        <f t="shared" si="9"/>
        <v>5.9</v>
      </c>
      <c r="T74" s="83">
        <f t="shared" si="9"/>
        <v>6.2</v>
      </c>
    </row>
    <row r="75" spans="1:20" s="6" customFormat="1" ht="29.25" customHeight="1" x14ac:dyDescent="0.25">
      <c r="I75" s="178" t="s">
        <v>18</v>
      </c>
      <c r="J75" s="179"/>
      <c r="K75" s="179"/>
      <c r="L75" s="179"/>
      <c r="M75" s="11"/>
      <c r="N75" s="51">
        <v>887</v>
      </c>
      <c r="O75" s="52" t="s">
        <v>69</v>
      </c>
      <c r="P75" s="65" t="s">
        <v>70</v>
      </c>
      <c r="Q75" s="15" t="s">
        <v>20</v>
      </c>
      <c r="R75" s="84">
        <f t="shared" si="9"/>
        <v>5.6</v>
      </c>
      <c r="S75" s="84">
        <f t="shared" si="9"/>
        <v>5.9</v>
      </c>
      <c r="T75" s="85">
        <f t="shared" si="9"/>
        <v>6.2</v>
      </c>
    </row>
    <row r="76" spans="1:20" s="6" customFormat="1" ht="33" customHeight="1" x14ac:dyDescent="0.25">
      <c r="I76" s="178" t="s">
        <v>21</v>
      </c>
      <c r="J76" s="179"/>
      <c r="K76" s="179"/>
      <c r="L76" s="179"/>
      <c r="M76" s="11"/>
      <c r="N76" s="51">
        <v>887</v>
      </c>
      <c r="O76" s="52" t="s">
        <v>69</v>
      </c>
      <c r="P76" s="65" t="s">
        <v>70</v>
      </c>
      <c r="Q76" s="15" t="s">
        <v>22</v>
      </c>
      <c r="R76" s="84">
        <v>5.6</v>
      </c>
      <c r="S76" s="97">
        <v>5.9</v>
      </c>
      <c r="T76" s="97">
        <v>6.2</v>
      </c>
    </row>
    <row r="77" spans="1:20" s="6" customFormat="1" ht="60" customHeight="1" x14ac:dyDescent="0.25">
      <c r="I77" s="191" t="s">
        <v>187</v>
      </c>
      <c r="J77" s="192"/>
      <c r="K77" s="192"/>
      <c r="L77" s="192"/>
      <c r="M77" s="11"/>
      <c r="N77" s="49">
        <v>887</v>
      </c>
      <c r="O77" s="50" t="s">
        <v>69</v>
      </c>
      <c r="P77" s="64" t="s">
        <v>71</v>
      </c>
      <c r="Q77" s="14"/>
      <c r="R77" s="93">
        <f t="shared" ref="R77:T78" si="10">R78</f>
        <v>5.6</v>
      </c>
      <c r="S77" s="93">
        <f t="shared" si="10"/>
        <v>5.9</v>
      </c>
      <c r="T77" s="94">
        <f t="shared" si="10"/>
        <v>6.2</v>
      </c>
    </row>
    <row r="78" spans="1:20" s="6" customFormat="1" ht="29.25" customHeight="1" x14ac:dyDescent="0.25">
      <c r="I78" s="178" t="s">
        <v>18</v>
      </c>
      <c r="J78" s="179"/>
      <c r="K78" s="179"/>
      <c r="L78" s="179"/>
      <c r="M78" s="11"/>
      <c r="N78" s="51">
        <v>887</v>
      </c>
      <c r="O78" s="52" t="s">
        <v>69</v>
      </c>
      <c r="P78" s="65" t="s">
        <v>71</v>
      </c>
      <c r="Q78" s="15" t="s">
        <v>20</v>
      </c>
      <c r="R78" s="84">
        <f t="shared" si="10"/>
        <v>5.6</v>
      </c>
      <c r="S78" s="84">
        <f t="shared" si="10"/>
        <v>5.9</v>
      </c>
      <c r="T78" s="85">
        <f t="shared" si="10"/>
        <v>6.2</v>
      </c>
    </row>
    <row r="79" spans="1:20" s="6" customFormat="1" ht="31.5" customHeight="1" x14ac:dyDescent="0.25">
      <c r="I79" s="178" t="s">
        <v>21</v>
      </c>
      <c r="J79" s="179"/>
      <c r="K79" s="179"/>
      <c r="L79" s="179"/>
      <c r="M79" s="11"/>
      <c r="N79" s="51">
        <v>887</v>
      </c>
      <c r="O79" s="52" t="s">
        <v>69</v>
      </c>
      <c r="P79" s="65" t="s">
        <v>71</v>
      </c>
      <c r="Q79" s="15" t="s">
        <v>22</v>
      </c>
      <c r="R79" s="84">
        <v>5.6</v>
      </c>
      <c r="S79" s="97">
        <v>5.9</v>
      </c>
      <c r="T79" s="97">
        <v>6.2</v>
      </c>
    </row>
    <row r="80" spans="1:20" s="17" customFormat="1" ht="80.25" customHeight="1" x14ac:dyDescent="0.25">
      <c r="I80" s="191" t="s">
        <v>194</v>
      </c>
      <c r="J80" s="192"/>
      <c r="K80" s="192"/>
      <c r="L80" s="192"/>
      <c r="M80" s="13"/>
      <c r="N80" s="49">
        <v>887</v>
      </c>
      <c r="O80" s="50" t="s">
        <v>69</v>
      </c>
      <c r="P80" s="64" t="s">
        <v>72</v>
      </c>
      <c r="Q80" s="14"/>
      <c r="R80" s="93">
        <f t="shared" ref="R80:T81" si="11">R81</f>
        <v>9.5</v>
      </c>
      <c r="S80" s="93">
        <f t="shared" si="11"/>
        <v>9.9</v>
      </c>
      <c r="T80" s="94">
        <f t="shared" si="11"/>
        <v>10.4</v>
      </c>
    </row>
    <row r="81" spans="9:20" s="17" customFormat="1" ht="25.5" customHeight="1" x14ac:dyDescent="0.25">
      <c r="I81" s="178" t="s">
        <v>18</v>
      </c>
      <c r="J81" s="179"/>
      <c r="K81" s="179"/>
      <c r="L81" s="179"/>
      <c r="M81" s="13"/>
      <c r="N81" s="51">
        <v>887</v>
      </c>
      <c r="O81" s="52" t="s">
        <v>69</v>
      </c>
      <c r="P81" s="65" t="s">
        <v>72</v>
      </c>
      <c r="Q81" s="15" t="s">
        <v>20</v>
      </c>
      <c r="R81" s="84">
        <f t="shared" si="11"/>
        <v>9.5</v>
      </c>
      <c r="S81" s="84">
        <f t="shared" si="11"/>
        <v>9.9</v>
      </c>
      <c r="T81" s="85">
        <f t="shared" si="11"/>
        <v>10.4</v>
      </c>
    </row>
    <row r="82" spans="9:20" s="17" customFormat="1" ht="24.75" customHeight="1" x14ac:dyDescent="0.25">
      <c r="I82" s="178" t="s">
        <v>21</v>
      </c>
      <c r="J82" s="179"/>
      <c r="K82" s="179"/>
      <c r="L82" s="179"/>
      <c r="M82" s="13"/>
      <c r="N82" s="51">
        <v>887</v>
      </c>
      <c r="O82" s="52" t="s">
        <v>69</v>
      </c>
      <c r="P82" s="65" t="s">
        <v>72</v>
      </c>
      <c r="Q82" s="15" t="s">
        <v>22</v>
      </c>
      <c r="R82" s="84">
        <v>9.5</v>
      </c>
      <c r="S82" s="97">
        <v>9.9</v>
      </c>
      <c r="T82" s="97">
        <v>10.4</v>
      </c>
    </row>
    <row r="83" spans="9:20" s="17" customFormat="1" ht="63" hidden="1" customHeight="1" x14ac:dyDescent="0.25">
      <c r="I83" s="225" t="s">
        <v>73</v>
      </c>
      <c r="J83" s="226"/>
      <c r="K83" s="226"/>
      <c r="L83" s="226"/>
      <c r="M83" s="13"/>
      <c r="N83" s="55">
        <v>887</v>
      </c>
      <c r="O83" s="56" t="s">
        <v>69</v>
      </c>
      <c r="P83" s="67" t="s">
        <v>74</v>
      </c>
      <c r="Q83" s="28"/>
      <c r="R83" s="43">
        <f>R84</f>
        <v>0</v>
      </c>
      <c r="S83" s="99"/>
      <c r="T83" s="99"/>
    </row>
    <row r="84" spans="9:20" s="17" customFormat="1" ht="25.5" hidden="1" customHeight="1" x14ac:dyDescent="0.25">
      <c r="I84" s="221" t="s">
        <v>18</v>
      </c>
      <c r="J84" s="222"/>
      <c r="K84" s="222"/>
      <c r="L84" s="222"/>
      <c r="M84" s="13"/>
      <c r="N84" s="57">
        <v>887</v>
      </c>
      <c r="O84" s="58" t="s">
        <v>69</v>
      </c>
      <c r="P84" s="68" t="s">
        <v>74</v>
      </c>
      <c r="Q84" s="29" t="s">
        <v>20</v>
      </c>
      <c r="R84" s="44">
        <f>R85</f>
        <v>0</v>
      </c>
      <c r="S84" s="99"/>
      <c r="T84" s="99"/>
    </row>
    <row r="85" spans="9:20" s="17" customFormat="1" ht="25.5" hidden="1" customHeight="1" x14ac:dyDescent="0.25">
      <c r="I85" s="221" t="s">
        <v>21</v>
      </c>
      <c r="J85" s="222"/>
      <c r="K85" s="222"/>
      <c r="L85" s="222"/>
      <c r="M85" s="13"/>
      <c r="N85" s="57">
        <v>887</v>
      </c>
      <c r="O85" s="58" t="s">
        <v>69</v>
      </c>
      <c r="P85" s="68" t="s">
        <v>74</v>
      </c>
      <c r="Q85" s="29" t="s">
        <v>22</v>
      </c>
      <c r="R85" s="44"/>
      <c r="S85" s="99"/>
      <c r="T85" s="99"/>
    </row>
    <row r="86" spans="9:20" s="6" customFormat="1" ht="92.25" customHeight="1" x14ac:dyDescent="0.25">
      <c r="I86" s="171" t="s">
        <v>208</v>
      </c>
      <c r="J86" s="172"/>
      <c r="K86" s="172"/>
      <c r="L86" s="172"/>
      <c r="M86" s="11"/>
      <c r="N86" s="49">
        <v>887</v>
      </c>
      <c r="O86" s="50" t="s">
        <v>69</v>
      </c>
      <c r="P86" s="64" t="s">
        <v>75</v>
      </c>
      <c r="Q86" s="14"/>
      <c r="R86" s="82">
        <f t="shared" ref="R86:T87" si="12">R87</f>
        <v>5.6</v>
      </c>
      <c r="S86" s="82">
        <f t="shared" si="12"/>
        <v>5.9</v>
      </c>
      <c r="T86" s="83">
        <f t="shared" si="12"/>
        <v>6.2</v>
      </c>
    </row>
    <row r="87" spans="9:20" s="6" customFormat="1" ht="29.25" customHeight="1" x14ac:dyDescent="0.25">
      <c r="I87" s="178" t="s">
        <v>18</v>
      </c>
      <c r="J87" s="179"/>
      <c r="K87" s="179"/>
      <c r="L87" s="179"/>
      <c r="M87" s="11"/>
      <c r="N87" s="51">
        <v>887</v>
      </c>
      <c r="O87" s="52" t="s">
        <v>69</v>
      </c>
      <c r="P87" s="65" t="s">
        <v>75</v>
      </c>
      <c r="Q87" s="15" t="s">
        <v>20</v>
      </c>
      <c r="R87" s="84">
        <f t="shared" si="12"/>
        <v>5.6</v>
      </c>
      <c r="S87" s="84">
        <f t="shared" si="12"/>
        <v>5.9</v>
      </c>
      <c r="T87" s="85">
        <f t="shared" si="12"/>
        <v>6.2</v>
      </c>
    </row>
    <row r="88" spans="9:20" s="6" customFormat="1" ht="31.5" customHeight="1" x14ac:dyDescent="0.25">
      <c r="I88" s="178" t="s">
        <v>21</v>
      </c>
      <c r="J88" s="179"/>
      <c r="K88" s="179"/>
      <c r="L88" s="179"/>
      <c r="M88" s="11"/>
      <c r="N88" s="51">
        <v>887</v>
      </c>
      <c r="O88" s="52" t="s">
        <v>69</v>
      </c>
      <c r="P88" s="65" t="s">
        <v>75</v>
      </c>
      <c r="Q88" s="15" t="s">
        <v>22</v>
      </c>
      <c r="R88" s="84">
        <v>5.6</v>
      </c>
      <c r="S88" s="97">
        <v>5.9</v>
      </c>
      <c r="T88" s="97">
        <v>6.2</v>
      </c>
    </row>
    <row r="89" spans="9:20" s="6" customFormat="1" ht="75" customHeight="1" x14ac:dyDescent="0.25">
      <c r="I89" s="171" t="s">
        <v>189</v>
      </c>
      <c r="J89" s="172"/>
      <c r="K89" s="172"/>
      <c r="L89" s="172"/>
      <c r="M89" s="11"/>
      <c r="N89" s="49">
        <v>887</v>
      </c>
      <c r="O89" s="50" t="s">
        <v>69</v>
      </c>
      <c r="P89" s="64" t="s">
        <v>76</v>
      </c>
      <c r="Q89" s="14"/>
      <c r="R89" s="93">
        <f t="shared" ref="R89:T90" si="13">R90</f>
        <v>2.8</v>
      </c>
      <c r="S89" s="93">
        <f t="shared" si="13"/>
        <v>2.9</v>
      </c>
      <c r="T89" s="94">
        <f t="shared" si="13"/>
        <v>3.1</v>
      </c>
    </row>
    <row r="90" spans="9:20" s="6" customFormat="1" ht="26.25" customHeight="1" x14ac:dyDescent="0.25">
      <c r="I90" s="178" t="s">
        <v>18</v>
      </c>
      <c r="J90" s="179"/>
      <c r="K90" s="179"/>
      <c r="L90" s="179"/>
      <c r="M90" s="11"/>
      <c r="N90" s="51">
        <v>887</v>
      </c>
      <c r="O90" s="52" t="s">
        <v>69</v>
      </c>
      <c r="P90" s="65" t="s">
        <v>76</v>
      </c>
      <c r="Q90" s="15" t="s">
        <v>20</v>
      </c>
      <c r="R90" s="84">
        <f t="shared" si="13"/>
        <v>2.8</v>
      </c>
      <c r="S90" s="84">
        <f t="shared" si="13"/>
        <v>2.9</v>
      </c>
      <c r="T90" s="85">
        <f t="shared" si="13"/>
        <v>3.1</v>
      </c>
    </row>
    <row r="91" spans="9:20" s="6" customFormat="1" ht="26.25" customHeight="1" x14ac:dyDescent="0.25">
      <c r="I91" s="178" t="s">
        <v>21</v>
      </c>
      <c r="J91" s="179"/>
      <c r="K91" s="179"/>
      <c r="L91" s="179"/>
      <c r="M91" s="11"/>
      <c r="N91" s="51">
        <v>887</v>
      </c>
      <c r="O91" s="52" t="s">
        <v>69</v>
      </c>
      <c r="P91" s="65" t="s">
        <v>76</v>
      </c>
      <c r="Q91" s="15" t="s">
        <v>22</v>
      </c>
      <c r="R91" s="84">
        <v>2.8</v>
      </c>
      <c r="S91" s="97">
        <v>2.9</v>
      </c>
      <c r="T91" s="97">
        <v>3.1</v>
      </c>
    </row>
    <row r="92" spans="9:20" s="6" customFormat="1" ht="135" customHeight="1" x14ac:dyDescent="0.25">
      <c r="I92" s="171" t="s">
        <v>190</v>
      </c>
      <c r="J92" s="172"/>
      <c r="K92" s="172"/>
      <c r="L92" s="172"/>
      <c r="M92" s="11"/>
      <c r="N92" s="49">
        <v>887</v>
      </c>
      <c r="O92" s="50" t="s">
        <v>69</v>
      </c>
      <c r="P92" s="64" t="s">
        <v>77</v>
      </c>
      <c r="Q92" s="14"/>
      <c r="R92" s="93">
        <f t="shared" ref="R92:T93" si="14">R93</f>
        <v>2.8</v>
      </c>
      <c r="S92" s="93">
        <f t="shared" si="14"/>
        <v>2.9</v>
      </c>
      <c r="T92" s="94">
        <f t="shared" si="14"/>
        <v>3.1</v>
      </c>
    </row>
    <row r="93" spans="9:20" s="6" customFormat="1" ht="30" customHeight="1" x14ac:dyDescent="0.25">
      <c r="I93" s="178" t="s">
        <v>18</v>
      </c>
      <c r="J93" s="179"/>
      <c r="K93" s="179"/>
      <c r="L93" s="179"/>
      <c r="M93" s="11"/>
      <c r="N93" s="51">
        <v>887</v>
      </c>
      <c r="O93" s="52" t="s">
        <v>69</v>
      </c>
      <c r="P93" s="65" t="s">
        <v>77</v>
      </c>
      <c r="Q93" s="15" t="s">
        <v>20</v>
      </c>
      <c r="R93" s="84">
        <f t="shared" si="14"/>
        <v>2.8</v>
      </c>
      <c r="S93" s="84">
        <f t="shared" si="14"/>
        <v>2.9</v>
      </c>
      <c r="T93" s="85">
        <f t="shared" si="14"/>
        <v>3.1</v>
      </c>
    </row>
    <row r="94" spans="9:20" s="6" customFormat="1" ht="30" customHeight="1" x14ac:dyDescent="0.25">
      <c r="I94" s="178" t="s">
        <v>21</v>
      </c>
      <c r="J94" s="179"/>
      <c r="K94" s="179"/>
      <c r="L94" s="179"/>
      <c r="M94" s="11"/>
      <c r="N94" s="51">
        <v>887</v>
      </c>
      <c r="O94" s="52" t="s">
        <v>69</v>
      </c>
      <c r="P94" s="65" t="s">
        <v>77</v>
      </c>
      <c r="Q94" s="15" t="s">
        <v>22</v>
      </c>
      <c r="R94" s="84">
        <v>2.8</v>
      </c>
      <c r="S94" s="97">
        <v>2.9</v>
      </c>
      <c r="T94" s="97">
        <v>3.1</v>
      </c>
    </row>
    <row r="95" spans="9:20" s="6" customFormat="1" ht="98.25" hidden="1" customHeight="1" x14ac:dyDescent="0.25">
      <c r="I95" s="225" t="s">
        <v>144</v>
      </c>
      <c r="J95" s="226"/>
      <c r="K95" s="226"/>
      <c r="L95" s="226"/>
      <c r="M95" s="11"/>
      <c r="N95" s="55">
        <v>887</v>
      </c>
      <c r="O95" s="56" t="s">
        <v>69</v>
      </c>
      <c r="P95" s="67" t="s">
        <v>79</v>
      </c>
      <c r="Q95" s="28"/>
      <c r="R95" s="43">
        <f>R96</f>
        <v>0</v>
      </c>
      <c r="S95" s="97"/>
      <c r="T95" s="97"/>
    </row>
    <row r="96" spans="9:20" s="6" customFormat="1" ht="34.5" hidden="1" customHeight="1" x14ac:dyDescent="0.25">
      <c r="I96" s="221" t="s">
        <v>18</v>
      </c>
      <c r="J96" s="222"/>
      <c r="K96" s="222"/>
      <c r="L96" s="222"/>
      <c r="M96" s="11"/>
      <c r="N96" s="57">
        <v>887</v>
      </c>
      <c r="O96" s="58" t="s">
        <v>69</v>
      </c>
      <c r="P96" s="68" t="s">
        <v>79</v>
      </c>
      <c r="Q96" s="29" t="s">
        <v>20</v>
      </c>
      <c r="R96" s="44">
        <f>R97</f>
        <v>0</v>
      </c>
      <c r="S96" s="97"/>
      <c r="T96" s="97"/>
    </row>
    <row r="97" spans="9:20" s="6" customFormat="1" ht="34.5" hidden="1" customHeight="1" x14ac:dyDescent="0.25">
      <c r="I97" s="221" t="s">
        <v>21</v>
      </c>
      <c r="J97" s="222"/>
      <c r="K97" s="222"/>
      <c r="L97" s="222"/>
      <c r="M97" s="11"/>
      <c r="N97" s="57">
        <v>887</v>
      </c>
      <c r="O97" s="58" t="s">
        <v>69</v>
      </c>
      <c r="P97" s="68" t="s">
        <v>79</v>
      </c>
      <c r="Q97" s="29" t="s">
        <v>22</v>
      </c>
      <c r="R97" s="44"/>
      <c r="S97" s="97"/>
      <c r="T97" s="97"/>
    </row>
    <row r="98" spans="9:20" s="6" customFormat="1" ht="27.75" customHeight="1" x14ac:dyDescent="0.25">
      <c r="I98" s="191" t="s">
        <v>80</v>
      </c>
      <c r="J98" s="192"/>
      <c r="K98" s="192"/>
      <c r="L98" s="192"/>
      <c r="M98" s="21"/>
      <c r="N98" s="49">
        <v>887</v>
      </c>
      <c r="O98" s="50" t="s">
        <v>81</v>
      </c>
      <c r="P98" s="62"/>
      <c r="Q98" s="14"/>
      <c r="R98" s="82">
        <f>R99+R103</f>
        <v>18113.900000000001</v>
      </c>
      <c r="S98" s="82">
        <f>S99+S103</f>
        <v>18996</v>
      </c>
      <c r="T98" s="83">
        <f>T99+T103</f>
        <v>19864.2</v>
      </c>
    </row>
    <row r="99" spans="9:20" s="17" customFormat="1" ht="22.5" customHeight="1" x14ac:dyDescent="0.25">
      <c r="I99" s="191" t="s">
        <v>82</v>
      </c>
      <c r="J99" s="192"/>
      <c r="K99" s="192"/>
      <c r="L99" s="192"/>
      <c r="M99" s="24"/>
      <c r="N99" s="49">
        <v>887</v>
      </c>
      <c r="O99" s="50" t="s">
        <v>83</v>
      </c>
      <c r="P99" s="62"/>
      <c r="Q99" s="14"/>
      <c r="R99" s="82">
        <f>R100</f>
        <v>115.7</v>
      </c>
      <c r="S99" s="82">
        <f t="shared" ref="S99:T101" si="15">S100</f>
        <v>121.3</v>
      </c>
      <c r="T99" s="83">
        <f t="shared" si="15"/>
        <v>126.9</v>
      </c>
    </row>
    <row r="100" spans="9:20" s="17" customFormat="1" ht="132" customHeight="1" x14ac:dyDescent="0.25">
      <c r="I100" s="191" t="s">
        <v>181</v>
      </c>
      <c r="J100" s="192"/>
      <c r="K100" s="192"/>
      <c r="L100" s="192"/>
      <c r="M100" s="192"/>
      <c r="N100" s="49">
        <v>887</v>
      </c>
      <c r="O100" s="50" t="s">
        <v>83</v>
      </c>
      <c r="P100" s="62" t="s">
        <v>84</v>
      </c>
      <c r="Q100" s="9"/>
      <c r="R100" s="82">
        <f>R101</f>
        <v>115.7</v>
      </c>
      <c r="S100" s="82">
        <f t="shared" si="15"/>
        <v>121.3</v>
      </c>
      <c r="T100" s="83">
        <f t="shared" si="15"/>
        <v>126.9</v>
      </c>
    </row>
    <row r="101" spans="9:20" s="6" customFormat="1" ht="28.5" customHeight="1" x14ac:dyDescent="0.25">
      <c r="I101" s="176" t="s">
        <v>18</v>
      </c>
      <c r="J101" s="177"/>
      <c r="K101" s="177"/>
      <c r="L101" s="177"/>
      <c r="M101" s="177"/>
      <c r="N101" s="51">
        <v>887</v>
      </c>
      <c r="O101" s="52" t="s">
        <v>83</v>
      </c>
      <c r="P101" s="63" t="s">
        <v>84</v>
      </c>
      <c r="Q101" s="10" t="s">
        <v>20</v>
      </c>
      <c r="R101" s="84">
        <f>R102</f>
        <v>115.7</v>
      </c>
      <c r="S101" s="84">
        <f t="shared" si="15"/>
        <v>121.3</v>
      </c>
      <c r="T101" s="85">
        <f t="shared" si="15"/>
        <v>126.9</v>
      </c>
    </row>
    <row r="102" spans="9:20" s="6" customFormat="1" ht="29.25" customHeight="1" x14ac:dyDescent="0.25">
      <c r="I102" s="223" t="s">
        <v>21</v>
      </c>
      <c r="J102" s="224"/>
      <c r="K102" s="224"/>
      <c r="L102" s="224"/>
      <c r="M102" s="30"/>
      <c r="N102" s="51">
        <v>887</v>
      </c>
      <c r="O102" s="52" t="s">
        <v>83</v>
      </c>
      <c r="P102" s="63" t="s">
        <v>84</v>
      </c>
      <c r="Q102" s="10" t="s">
        <v>22</v>
      </c>
      <c r="R102" s="84">
        <v>115.7</v>
      </c>
      <c r="S102" s="97">
        <v>121.3</v>
      </c>
      <c r="T102" s="97">
        <v>126.9</v>
      </c>
    </row>
    <row r="103" spans="9:20" s="6" customFormat="1" ht="34.5" customHeight="1" x14ac:dyDescent="0.25">
      <c r="I103" s="171" t="s">
        <v>85</v>
      </c>
      <c r="J103" s="172"/>
      <c r="K103" s="172"/>
      <c r="L103" s="172"/>
      <c r="M103" s="31"/>
      <c r="N103" s="49">
        <v>887</v>
      </c>
      <c r="O103" s="50" t="s">
        <v>86</v>
      </c>
      <c r="P103" s="62"/>
      <c r="Q103" s="14"/>
      <c r="R103" s="82">
        <f>R104</f>
        <v>17998.2</v>
      </c>
      <c r="S103" s="82">
        <f t="shared" ref="S103:T106" si="16">S104</f>
        <v>18874.7</v>
      </c>
      <c r="T103" s="83">
        <f t="shared" si="16"/>
        <v>19737.3</v>
      </c>
    </row>
    <row r="104" spans="9:20" s="6" customFormat="1" ht="27" customHeight="1" x14ac:dyDescent="0.25">
      <c r="I104" s="171" t="s">
        <v>87</v>
      </c>
      <c r="J104" s="172"/>
      <c r="K104" s="172"/>
      <c r="L104" s="172"/>
      <c r="M104" s="31"/>
      <c r="N104" s="49">
        <v>887</v>
      </c>
      <c r="O104" s="50" t="s">
        <v>86</v>
      </c>
      <c r="P104" s="62" t="s">
        <v>88</v>
      </c>
      <c r="Q104" s="14"/>
      <c r="R104" s="82">
        <f>R105</f>
        <v>17998.2</v>
      </c>
      <c r="S104" s="82">
        <f t="shared" si="16"/>
        <v>18874.7</v>
      </c>
      <c r="T104" s="83">
        <f t="shared" si="16"/>
        <v>19737.3</v>
      </c>
    </row>
    <row r="105" spans="9:20" s="6" customFormat="1" ht="82.5" customHeight="1" x14ac:dyDescent="0.25">
      <c r="I105" s="171" t="s">
        <v>89</v>
      </c>
      <c r="J105" s="172"/>
      <c r="K105" s="172"/>
      <c r="L105" s="172"/>
      <c r="M105" s="32"/>
      <c r="N105" s="51">
        <v>887</v>
      </c>
      <c r="O105" s="52" t="s">
        <v>86</v>
      </c>
      <c r="P105" s="63" t="s">
        <v>88</v>
      </c>
      <c r="Q105" s="10"/>
      <c r="R105" s="84">
        <f>R106</f>
        <v>17998.2</v>
      </c>
      <c r="S105" s="84">
        <f t="shared" si="16"/>
        <v>18874.7</v>
      </c>
      <c r="T105" s="85">
        <f t="shared" si="16"/>
        <v>19737.3</v>
      </c>
    </row>
    <row r="106" spans="9:20" s="6" customFormat="1" ht="28.5" customHeight="1" x14ac:dyDescent="0.25">
      <c r="I106" s="178" t="s">
        <v>18</v>
      </c>
      <c r="J106" s="179"/>
      <c r="K106" s="179"/>
      <c r="L106" s="179"/>
      <c r="M106" s="24"/>
      <c r="N106" s="51">
        <v>887</v>
      </c>
      <c r="O106" s="52" t="s">
        <v>86</v>
      </c>
      <c r="P106" s="63" t="s">
        <v>88</v>
      </c>
      <c r="Q106" s="10" t="s">
        <v>20</v>
      </c>
      <c r="R106" s="91">
        <f>R107</f>
        <v>17998.2</v>
      </c>
      <c r="S106" s="91">
        <f t="shared" si="16"/>
        <v>18874.7</v>
      </c>
      <c r="T106" s="95">
        <f t="shared" si="16"/>
        <v>19737.3</v>
      </c>
    </row>
    <row r="107" spans="9:20" s="6" customFormat="1" ht="30" customHeight="1" x14ac:dyDescent="0.25">
      <c r="I107" s="178" t="s">
        <v>21</v>
      </c>
      <c r="J107" s="179"/>
      <c r="K107" s="179"/>
      <c r="L107" s="179"/>
      <c r="M107" s="24"/>
      <c r="N107" s="51">
        <v>887</v>
      </c>
      <c r="O107" s="52" t="s">
        <v>86</v>
      </c>
      <c r="P107" s="63" t="s">
        <v>88</v>
      </c>
      <c r="Q107" s="10" t="s">
        <v>22</v>
      </c>
      <c r="R107" s="91">
        <v>17998.2</v>
      </c>
      <c r="S107" s="97">
        <v>18874.7</v>
      </c>
      <c r="T107" s="97">
        <v>19737.3</v>
      </c>
    </row>
    <row r="108" spans="9:20" s="6" customFormat="1" ht="24" customHeight="1" x14ac:dyDescent="0.25">
      <c r="I108" s="191" t="s">
        <v>90</v>
      </c>
      <c r="J108" s="192"/>
      <c r="K108" s="192"/>
      <c r="L108" s="192"/>
      <c r="M108" s="21"/>
      <c r="N108" s="49">
        <v>887</v>
      </c>
      <c r="O108" s="50" t="s">
        <v>91</v>
      </c>
      <c r="P108" s="62"/>
      <c r="Q108" s="14"/>
      <c r="R108" s="93">
        <f>R109</f>
        <v>26461.9</v>
      </c>
      <c r="S108" s="93">
        <f>S109</f>
        <v>27445</v>
      </c>
      <c r="T108" s="94">
        <f>T109</f>
        <v>25287.1</v>
      </c>
    </row>
    <row r="109" spans="9:20" s="6" customFormat="1" ht="15.75" customHeight="1" x14ac:dyDescent="0.25">
      <c r="I109" s="191" t="s">
        <v>92</v>
      </c>
      <c r="J109" s="192"/>
      <c r="K109" s="192"/>
      <c r="L109" s="192"/>
      <c r="M109" s="192"/>
      <c r="N109" s="49">
        <v>887</v>
      </c>
      <c r="O109" s="50" t="s">
        <v>93</v>
      </c>
      <c r="P109" s="62"/>
      <c r="Q109" s="9"/>
      <c r="R109" s="93">
        <f>R110+R126+R139+R149+R136</f>
        <v>26461.9</v>
      </c>
      <c r="S109" s="93">
        <f>S110+S126+S139+S149+S136</f>
        <v>27445</v>
      </c>
      <c r="T109" s="94">
        <f>T110+T126+T139+T149+T136</f>
        <v>25287.1</v>
      </c>
    </row>
    <row r="110" spans="9:20" s="6" customFormat="1" ht="31.5" hidden="1" customHeight="1" x14ac:dyDescent="0.25">
      <c r="I110" s="191" t="s">
        <v>94</v>
      </c>
      <c r="J110" s="192"/>
      <c r="K110" s="192"/>
      <c r="L110" s="192"/>
      <c r="M110" s="24"/>
      <c r="N110" s="49">
        <v>887</v>
      </c>
      <c r="O110" s="50" t="s">
        <v>93</v>
      </c>
      <c r="P110" s="62" t="s">
        <v>95</v>
      </c>
      <c r="Q110" s="9"/>
      <c r="R110" s="93">
        <f>R114+R117+R111+R120+R123</f>
        <v>1390</v>
      </c>
      <c r="S110" s="93">
        <f>S114+S117+S111+S120+S123</f>
        <v>1806</v>
      </c>
      <c r="T110" s="94">
        <f>T114+T117+T111+T120+T123</f>
        <v>1888.8000000000002</v>
      </c>
    </row>
    <row r="111" spans="9:20" s="6" customFormat="1" ht="195" customHeight="1" x14ac:dyDescent="0.25">
      <c r="I111" s="191" t="s">
        <v>96</v>
      </c>
      <c r="J111" s="192"/>
      <c r="K111" s="192"/>
      <c r="L111" s="192"/>
      <c r="M111" s="21"/>
      <c r="N111" s="51">
        <v>887</v>
      </c>
      <c r="O111" s="52" t="s">
        <v>93</v>
      </c>
      <c r="P111" s="63" t="s">
        <v>97</v>
      </c>
      <c r="Q111" s="10"/>
      <c r="R111" s="91">
        <f t="shared" ref="R111:T112" si="17">R112</f>
        <v>1140</v>
      </c>
      <c r="S111" s="91">
        <f t="shared" si="17"/>
        <v>1048.7</v>
      </c>
      <c r="T111" s="95">
        <f t="shared" si="17"/>
        <v>1096.9000000000001</v>
      </c>
    </row>
    <row r="112" spans="9:20" s="17" customFormat="1" ht="27" customHeight="1" x14ac:dyDescent="0.25">
      <c r="I112" s="178" t="s">
        <v>18</v>
      </c>
      <c r="J112" s="179"/>
      <c r="K112" s="179"/>
      <c r="L112" s="179"/>
      <c r="M112" s="179"/>
      <c r="N112" s="51">
        <v>887</v>
      </c>
      <c r="O112" s="52" t="s">
        <v>93</v>
      </c>
      <c r="P112" s="63" t="s">
        <v>97</v>
      </c>
      <c r="Q112" s="10" t="s">
        <v>20</v>
      </c>
      <c r="R112" s="91">
        <f t="shared" si="17"/>
        <v>1140</v>
      </c>
      <c r="S112" s="91">
        <f t="shared" si="17"/>
        <v>1048.7</v>
      </c>
      <c r="T112" s="95">
        <f t="shared" si="17"/>
        <v>1096.9000000000001</v>
      </c>
    </row>
    <row r="113" spans="9:20" s="17" customFormat="1" ht="28.5" customHeight="1" x14ac:dyDescent="0.25">
      <c r="I113" s="178" t="s">
        <v>21</v>
      </c>
      <c r="J113" s="179"/>
      <c r="K113" s="179"/>
      <c r="L113" s="179"/>
      <c r="M113" s="11"/>
      <c r="N113" s="51">
        <v>887</v>
      </c>
      <c r="O113" s="52" t="s">
        <v>93</v>
      </c>
      <c r="P113" s="63" t="s">
        <v>97</v>
      </c>
      <c r="Q113" s="10" t="s">
        <v>22</v>
      </c>
      <c r="R113" s="91">
        <v>1140</v>
      </c>
      <c r="S113" s="97">
        <v>1048.7</v>
      </c>
      <c r="T113" s="97">
        <v>1096.9000000000001</v>
      </c>
    </row>
    <row r="114" spans="9:20" s="6" customFormat="1" ht="108.75" customHeight="1" x14ac:dyDescent="0.25">
      <c r="I114" s="191" t="s">
        <v>98</v>
      </c>
      <c r="J114" s="192"/>
      <c r="K114" s="192"/>
      <c r="L114" s="192"/>
      <c r="M114" s="21"/>
      <c r="N114" s="51">
        <v>887</v>
      </c>
      <c r="O114" s="52" t="s">
        <v>93</v>
      </c>
      <c r="P114" s="63" t="s">
        <v>99</v>
      </c>
      <c r="Q114" s="10"/>
      <c r="R114" s="91">
        <f t="shared" ref="R114:T115" si="18">R115</f>
        <v>250</v>
      </c>
      <c r="S114" s="91">
        <f t="shared" si="18"/>
        <v>757.3</v>
      </c>
      <c r="T114" s="95">
        <f t="shared" si="18"/>
        <v>791.9</v>
      </c>
    </row>
    <row r="115" spans="9:20" s="6" customFormat="1" ht="27" customHeight="1" x14ac:dyDescent="0.25">
      <c r="I115" s="178" t="s">
        <v>18</v>
      </c>
      <c r="J115" s="179"/>
      <c r="K115" s="179"/>
      <c r="L115" s="179"/>
      <c r="M115" s="179"/>
      <c r="N115" s="51">
        <v>887</v>
      </c>
      <c r="O115" s="52" t="s">
        <v>93</v>
      </c>
      <c r="P115" s="63" t="s">
        <v>99</v>
      </c>
      <c r="Q115" s="10" t="s">
        <v>20</v>
      </c>
      <c r="R115" s="91">
        <f t="shared" si="18"/>
        <v>250</v>
      </c>
      <c r="S115" s="91">
        <f t="shared" si="18"/>
        <v>757.3</v>
      </c>
      <c r="T115" s="95">
        <f t="shared" si="18"/>
        <v>791.9</v>
      </c>
    </row>
    <row r="116" spans="9:20" s="6" customFormat="1" ht="28.5" customHeight="1" x14ac:dyDescent="0.25">
      <c r="I116" s="178" t="s">
        <v>21</v>
      </c>
      <c r="J116" s="179"/>
      <c r="K116" s="179"/>
      <c r="L116" s="179"/>
      <c r="M116" s="11"/>
      <c r="N116" s="51">
        <v>887</v>
      </c>
      <c r="O116" s="52" t="s">
        <v>93</v>
      </c>
      <c r="P116" s="63" t="s">
        <v>99</v>
      </c>
      <c r="Q116" s="10" t="s">
        <v>22</v>
      </c>
      <c r="R116" s="91">
        <v>250</v>
      </c>
      <c r="S116" s="97">
        <v>757.3</v>
      </c>
      <c r="T116" s="97">
        <v>791.9</v>
      </c>
    </row>
    <row r="117" spans="9:20" s="6" customFormat="1" ht="31.5" hidden="1" customHeight="1" x14ac:dyDescent="0.25">
      <c r="I117" s="219" t="s">
        <v>100</v>
      </c>
      <c r="J117" s="220"/>
      <c r="K117" s="220"/>
      <c r="L117" s="220"/>
      <c r="M117" s="220"/>
      <c r="N117" s="51">
        <v>887</v>
      </c>
      <c r="O117" s="52" t="s">
        <v>93</v>
      </c>
      <c r="P117" s="63" t="s">
        <v>101</v>
      </c>
      <c r="Q117" s="10"/>
      <c r="R117" s="91">
        <f>R118</f>
        <v>0</v>
      </c>
      <c r="S117" s="97"/>
      <c r="T117" s="97"/>
    </row>
    <row r="118" spans="9:20" s="6" customFormat="1" ht="26.25" hidden="1" customHeight="1" x14ac:dyDescent="0.25">
      <c r="I118" s="178" t="s">
        <v>18</v>
      </c>
      <c r="J118" s="179"/>
      <c r="K118" s="179"/>
      <c r="L118" s="179"/>
      <c r="M118" s="21"/>
      <c r="N118" s="51">
        <v>887</v>
      </c>
      <c r="O118" s="52" t="s">
        <v>93</v>
      </c>
      <c r="P118" s="63" t="s">
        <v>101</v>
      </c>
      <c r="Q118" s="10" t="s">
        <v>20</v>
      </c>
      <c r="R118" s="91">
        <f>R119</f>
        <v>0</v>
      </c>
      <c r="S118" s="97"/>
      <c r="T118" s="97"/>
    </row>
    <row r="119" spans="9:20" s="6" customFormat="1" ht="32.25" hidden="1" customHeight="1" x14ac:dyDescent="0.25">
      <c r="I119" s="178" t="s">
        <v>21</v>
      </c>
      <c r="J119" s="179"/>
      <c r="K119" s="179"/>
      <c r="L119" s="179"/>
      <c r="M119" s="21"/>
      <c r="N119" s="51">
        <v>887</v>
      </c>
      <c r="O119" s="52" t="s">
        <v>93</v>
      </c>
      <c r="P119" s="63" t="s">
        <v>101</v>
      </c>
      <c r="Q119" s="10" t="s">
        <v>22</v>
      </c>
      <c r="R119" s="91">
        <v>0</v>
      </c>
      <c r="S119" s="97"/>
      <c r="T119" s="97"/>
    </row>
    <row r="120" spans="9:20" s="6" customFormat="1" ht="15" hidden="1" customHeight="1" x14ac:dyDescent="0.25">
      <c r="I120" s="219" t="s">
        <v>102</v>
      </c>
      <c r="J120" s="220"/>
      <c r="K120" s="220"/>
      <c r="L120" s="220"/>
      <c r="M120" s="21"/>
      <c r="N120" s="49">
        <v>887</v>
      </c>
      <c r="O120" s="52" t="s">
        <v>93</v>
      </c>
      <c r="P120" s="63" t="s">
        <v>103</v>
      </c>
      <c r="Q120" s="10"/>
      <c r="R120" s="96">
        <f>R121</f>
        <v>0</v>
      </c>
      <c r="S120" s="97"/>
      <c r="T120" s="97"/>
    </row>
    <row r="121" spans="9:20" s="6" customFormat="1" ht="15" hidden="1" customHeight="1" x14ac:dyDescent="0.25">
      <c r="I121" s="178" t="s">
        <v>18</v>
      </c>
      <c r="J121" s="179"/>
      <c r="K121" s="179"/>
      <c r="L121" s="179"/>
      <c r="M121" s="179"/>
      <c r="N121" s="49">
        <v>887</v>
      </c>
      <c r="O121" s="52" t="s">
        <v>93</v>
      </c>
      <c r="P121" s="63" t="s">
        <v>103</v>
      </c>
      <c r="Q121" s="10" t="s">
        <v>20</v>
      </c>
      <c r="R121" s="96">
        <f>R122</f>
        <v>0</v>
      </c>
      <c r="S121" s="97"/>
      <c r="T121" s="97"/>
    </row>
    <row r="122" spans="9:20" s="6" customFormat="1" ht="15" hidden="1" customHeight="1" x14ac:dyDescent="0.25">
      <c r="I122" s="178" t="s">
        <v>21</v>
      </c>
      <c r="J122" s="179"/>
      <c r="K122" s="179"/>
      <c r="L122" s="179"/>
      <c r="M122" s="11"/>
      <c r="N122" s="49">
        <v>887</v>
      </c>
      <c r="O122" s="52" t="s">
        <v>93</v>
      </c>
      <c r="P122" s="63" t="s">
        <v>103</v>
      </c>
      <c r="Q122" s="10" t="s">
        <v>22</v>
      </c>
      <c r="R122" s="96">
        <v>0</v>
      </c>
      <c r="S122" s="97"/>
      <c r="T122" s="97"/>
    </row>
    <row r="123" spans="9:20" s="6" customFormat="1" ht="15" hidden="1" customHeight="1" x14ac:dyDescent="0.25">
      <c r="I123" s="219" t="s">
        <v>209</v>
      </c>
      <c r="J123" s="220"/>
      <c r="K123" s="220"/>
      <c r="L123" s="220"/>
      <c r="M123" s="21"/>
      <c r="N123" s="49">
        <v>887</v>
      </c>
      <c r="O123" s="52" t="s">
        <v>93</v>
      </c>
      <c r="P123" s="63" t="s">
        <v>105</v>
      </c>
      <c r="Q123" s="10"/>
      <c r="R123" s="96">
        <f>R124</f>
        <v>0</v>
      </c>
      <c r="S123" s="97"/>
      <c r="T123" s="97"/>
    </row>
    <row r="124" spans="9:20" s="6" customFormat="1" ht="15" hidden="1" customHeight="1" x14ac:dyDescent="0.25">
      <c r="I124" s="178" t="s">
        <v>18</v>
      </c>
      <c r="J124" s="179"/>
      <c r="K124" s="179"/>
      <c r="L124" s="179"/>
      <c r="M124" s="179"/>
      <c r="N124" s="49">
        <v>887</v>
      </c>
      <c r="O124" s="52" t="s">
        <v>93</v>
      </c>
      <c r="P124" s="63" t="s">
        <v>105</v>
      </c>
      <c r="Q124" s="10" t="s">
        <v>20</v>
      </c>
      <c r="R124" s="96">
        <f>R125</f>
        <v>0</v>
      </c>
      <c r="S124" s="97"/>
      <c r="T124" s="97"/>
    </row>
    <row r="125" spans="9:20" s="6" customFormat="1" ht="15" hidden="1" customHeight="1" x14ac:dyDescent="0.25">
      <c r="I125" s="178" t="s">
        <v>21</v>
      </c>
      <c r="J125" s="179"/>
      <c r="K125" s="179"/>
      <c r="L125" s="179"/>
      <c r="M125" s="11"/>
      <c r="N125" s="49">
        <v>887</v>
      </c>
      <c r="O125" s="52" t="s">
        <v>93</v>
      </c>
      <c r="P125" s="63" t="s">
        <v>105</v>
      </c>
      <c r="Q125" s="10" t="s">
        <v>22</v>
      </c>
      <c r="R125" s="96">
        <v>0</v>
      </c>
      <c r="S125" s="97"/>
      <c r="T125" s="97"/>
    </row>
    <row r="126" spans="9:20" s="17" customFormat="1" ht="43.5" hidden="1" customHeight="1" x14ac:dyDescent="0.25">
      <c r="I126" s="191" t="s">
        <v>106</v>
      </c>
      <c r="J126" s="192"/>
      <c r="K126" s="192"/>
      <c r="L126" s="192"/>
      <c r="M126" s="21"/>
      <c r="N126" s="49">
        <v>887</v>
      </c>
      <c r="O126" s="50" t="s">
        <v>93</v>
      </c>
      <c r="P126" s="62" t="s">
        <v>107</v>
      </c>
      <c r="Q126" s="9"/>
      <c r="R126" s="93">
        <f>R127+R130+R133</f>
        <v>2500</v>
      </c>
      <c r="S126" s="93">
        <f>S127+S130+S133</f>
        <v>600</v>
      </c>
      <c r="T126" s="94">
        <f>T127+T130+T133</f>
        <v>1000</v>
      </c>
    </row>
    <row r="127" spans="9:20" s="17" customFormat="1" ht="57" hidden="1" customHeight="1" x14ac:dyDescent="0.25">
      <c r="I127" s="189" t="s">
        <v>111</v>
      </c>
      <c r="J127" s="190"/>
      <c r="K127" s="190"/>
      <c r="L127" s="190"/>
      <c r="M127" s="24"/>
      <c r="N127" s="51">
        <v>887</v>
      </c>
      <c r="O127" s="52" t="s">
        <v>93</v>
      </c>
      <c r="P127" s="63" t="s">
        <v>112</v>
      </c>
      <c r="Q127" s="10"/>
      <c r="R127" s="91">
        <f t="shared" ref="R127:T128" si="19">R128</f>
        <v>0</v>
      </c>
      <c r="S127" s="91">
        <f t="shared" si="19"/>
        <v>0</v>
      </c>
      <c r="T127" s="95">
        <f t="shared" si="19"/>
        <v>0</v>
      </c>
    </row>
    <row r="128" spans="9:20" s="6" customFormat="1" ht="27" hidden="1" customHeight="1" x14ac:dyDescent="0.25">
      <c r="I128" s="178" t="s">
        <v>18</v>
      </c>
      <c r="J128" s="179"/>
      <c r="K128" s="179"/>
      <c r="L128" s="179"/>
      <c r="M128" s="24"/>
      <c r="N128" s="51">
        <v>887</v>
      </c>
      <c r="O128" s="52" t="s">
        <v>93</v>
      </c>
      <c r="P128" s="63" t="s">
        <v>112</v>
      </c>
      <c r="Q128" s="23" t="s">
        <v>20</v>
      </c>
      <c r="R128" s="91">
        <f t="shared" si="19"/>
        <v>0</v>
      </c>
      <c r="S128" s="91">
        <f t="shared" si="19"/>
        <v>0</v>
      </c>
      <c r="T128" s="95">
        <f t="shared" si="19"/>
        <v>0</v>
      </c>
    </row>
    <row r="129" spans="9:20" s="6" customFormat="1" ht="27.75" hidden="1" customHeight="1" x14ac:dyDescent="0.25">
      <c r="I129" s="178" t="s">
        <v>21</v>
      </c>
      <c r="J129" s="179"/>
      <c r="K129" s="179"/>
      <c r="L129" s="179"/>
      <c r="M129" s="24"/>
      <c r="N129" s="51">
        <v>887</v>
      </c>
      <c r="O129" s="52" t="s">
        <v>93</v>
      </c>
      <c r="P129" s="63" t="s">
        <v>112</v>
      </c>
      <c r="Q129" s="23" t="s">
        <v>22</v>
      </c>
      <c r="R129" s="91">
        <v>0</v>
      </c>
      <c r="S129" s="97"/>
      <c r="T129" s="97"/>
    </row>
    <row r="130" spans="9:20" s="6" customFormat="1" ht="42" hidden="1" customHeight="1" x14ac:dyDescent="0.25">
      <c r="I130" s="213" t="s">
        <v>193</v>
      </c>
      <c r="J130" s="214"/>
      <c r="K130" s="214"/>
      <c r="L130" s="214"/>
      <c r="M130" s="215"/>
      <c r="N130" s="107" t="s">
        <v>93</v>
      </c>
      <c r="O130" s="107" t="s">
        <v>108</v>
      </c>
      <c r="P130" s="63" t="s">
        <v>108</v>
      </c>
      <c r="Q130" s="10"/>
      <c r="R130" s="91">
        <f t="shared" ref="R130:T131" si="20">R131</f>
        <v>0</v>
      </c>
      <c r="S130" s="91">
        <f t="shared" si="20"/>
        <v>0</v>
      </c>
      <c r="T130" s="95">
        <f t="shared" si="20"/>
        <v>0</v>
      </c>
    </row>
    <row r="131" spans="9:20" s="6" customFormat="1" ht="30" hidden="1" customHeight="1" x14ac:dyDescent="0.25">
      <c r="I131" s="216" t="s">
        <v>18</v>
      </c>
      <c r="J131" s="217"/>
      <c r="K131" s="217"/>
      <c r="L131" s="217"/>
      <c r="M131" s="218"/>
      <c r="N131" s="107" t="s">
        <v>93</v>
      </c>
      <c r="O131" s="107" t="s">
        <v>108</v>
      </c>
      <c r="P131" s="63" t="s">
        <v>108</v>
      </c>
      <c r="Q131" s="10" t="s">
        <v>20</v>
      </c>
      <c r="R131" s="91">
        <f t="shared" si="20"/>
        <v>0</v>
      </c>
      <c r="S131" s="91">
        <f t="shared" si="20"/>
        <v>0</v>
      </c>
      <c r="T131" s="95">
        <f t="shared" si="20"/>
        <v>0</v>
      </c>
    </row>
    <row r="132" spans="9:20" s="6" customFormat="1" ht="29.25" hidden="1" customHeight="1" x14ac:dyDescent="0.25">
      <c r="I132" s="216" t="s">
        <v>21</v>
      </c>
      <c r="J132" s="217"/>
      <c r="K132" s="217"/>
      <c r="L132" s="217"/>
      <c r="M132" s="218"/>
      <c r="N132" s="107" t="s">
        <v>93</v>
      </c>
      <c r="O132" s="107" t="s">
        <v>108</v>
      </c>
      <c r="P132" s="63" t="s">
        <v>108</v>
      </c>
      <c r="Q132" s="10" t="s">
        <v>22</v>
      </c>
      <c r="R132" s="91"/>
      <c r="S132" s="97"/>
      <c r="T132" s="97"/>
    </row>
    <row r="133" spans="9:20" s="6" customFormat="1" ht="48" customHeight="1" x14ac:dyDescent="0.25">
      <c r="I133" s="191" t="s">
        <v>109</v>
      </c>
      <c r="J133" s="192"/>
      <c r="K133" s="192"/>
      <c r="L133" s="192"/>
      <c r="M133" s="24"/>
      <c r="N133" s="51">
        <v>887</v>
      </c>
      <c r="O133" s="52" t="s">
        <v>93</v>
      </c>
      <c r="P133" s="63" t="s">
        <v>110</v>
      </c>
      <c r="Q133" s="10"/>
      <c r="R133" s="84">
        <f t="shared" ref="R133:T134" si="21">R134</f>
        <v>2500</v>
      </c>
      <c r="S133" s="84">
        <f t="shared" si="21"/>
        <v>600</v>
      </c>
      <c r="T133" s="85">
        <f t="shared" si="21"/>
        <v>1000</v>
      </c>
    </row>
    <row r="134" spans="9:20" s="6" customFormat="1" ht="29.25" customHeight="1" x14ac:dyDescent="0.25">
      <c r="I134" s="178" t="s">
        <v>18</v>
      </c>
      <c r="J134" s="179"/>
      <c r="K134" s="179"/>
      <c r="L134" s="179"/>
      <c r="M134" s="24"/>
      <c r="N134" s="51">
        <v>887</v>
      </c>
      <c r="O134" s="52" t="s">
        <v>93</v>
      </c>
      <c r="P134" s="63" t="s">
        <v>110</v>
      </c>
      <c r="Q134" s="10" t="s">
        <v>20</v>
      </c>
      <c r="R134" s="84">
        <f t="shared" si="21"/>
        <v>2500</v>
      </c>
      <c r="S134" s="84">
        <f t="shared" si="21"/>
        <v>600</v>
      </c>
      <c r="T134" s="85">
        <f t="shared" si="21"/>
        <v>1000</v>
      </c>
    </row>
    <row r="135" spans="9:20" s="6" customFormat="1" ht="30.75" customHeight="1" x14ac:dyDescent="0.25">
      <c r="I135" s="178" t="s">
        <v>21</v>
      </c>
      <c r="J135" s="179"/>
      <c r="K135" s="179"/>
      <c r="L135" s="179"/>
      <c r="M135" s="24"/>
      <c r="N135" s="51">
        <v>887</v>
      </c>
      <c r="O135" s="52" t="s">
        <v>93</v>
      </c>
      <c r="P135" s="63" t="s">
        <v>110</v>
      </c>
      <c r="Q135" s="10" t="s">
        <v>22</v>
      </c>
      <c r="R135" s="91">
        <v>2500</v>
      </c>
      <c r="S135" s="97">
        <v>600</v>
      </c>
      <c r="T135" s="97">
        <v>1000</v>
      </c>
    </row>
    <row r="136" spans="9:20" s="6" customFormat="1" ht="14.4" hidden="1" x14ac:dyDescent="0.25">
      <c r="I136" s="211" t="s">
        <v>210</v>
      </c>
      <c r="J136" s="212"/>
      <c r="K136" s="212"/>
      <c r="L136" s="212"/>
      <c r="M136" s="24"/>
      <c r="N136" s="49">
        <v>887</v>
      </c>
      <c r="O136" s="50" t="s">
        <v>93</v>
      </c>
      <c r="P136" s="62" t="s">
        <v>114</v>
      </c>
      <c r="Q136" s="9"/>
      <c r="R136" s="82">
        <f>R137</f>
        <v>0</v>
      </c>
      <c r="S136" s="97"/>
      <c r="T136" s="97"/>
    </row>
    <row r="137" spans="9:20" s="6" customFormat="1" ht="13.8" hidden="1" x14ac:dyDescent="0.25">
      <c r="I137" s="178" t="s">
        <v>18</v>
      </c>
      <c r="J137" s="179"/>
      <c r="K137" s="179"/>
      <c r="L137" s="179"/>
      <c r="M137" s="24"/>
      <c r="N137" s="51">
        <v>887</v>
      </c>
      <c r="O137" s="52" t="s">
        <v>93</v>
      </c>
      <c r="P137" s="63" t="s">
        <v>114</v>
      </c>
      <c r="Q137" s="10" t="s">
        <v>20</v>
      </c>
      <c r="R137" s="84">
        <f>R138</f>
        <v>0</v>
      </c>
      <c r="S137" s="97"/>
      <c r="T137" s="97"/>
    </row>
    <row r="138" spans="9:20" s="6" customFormat="1" ht="13.8" hidden="1" x14ac:dyDescent="0.25">
      <c r="I138" s="178" t="s">
        <v>21</v>
      </c>
      <c r="J138" s="179"/>
      <c r="K138" s="179"/>
      <c r="L138" s="179"/>
      <c r="M138" s="24"/>
      <c r="N138" s="51">
        <v>887</v>
      </c>
      <c r="O138" s="52" t="s">
        <v>93</v>
      </c>
      <c r="P138" s="63" t="s">
        <v>114</v>
      </c>
      <c r="Q138" s="10" t="s">
        <v>22</v>
      </c>
      <c r="R138" s="84">
        <v>0</v>
      </c>
      <c r="S138" s="97"/>
      <c r="T138" s="97"/>
    </row>
    <row r="139" spans="9:20" s="6" customFormat="1" ht="0.75" hidden="1" customHeight="1" x14ac:dyDescent="0.25">
      <c r="I139" s="191" t="s">
        <v>115</v>
      </c>
      <c r="J139" s="192"/>
      <c r="K139" s="192"/>
      <c r="L139" s="192"/>
      <c r="M139" s="24"/>
      <c r="N139" s="49">
        <v>887</v>
      </c>
      <c r="O139" s="50" t="s">
        <v>93</v>
      </c>
      <c r="P139" s="62" t="s">
        <v>116</v>
      </c>
      <c r="Q139" s="9"/>
      <c r="R139" s="82">
        <f>R140+R143+R146</f>
        <v>10269.299999999999</v>
      </c>
      <c r="S139" s="82">
        <f>S140+S143+S146</f>
        <v>15723.7</v>
      </c>
      <c r="T139" s="83">
        <f>T140+T143+T146</f>
        <v>16996.900000000001</v>
      </c>
    </row>
    <row r="140" spans="9:20" s="33" customFormat="1" ht="89.25" customHeight="1" x14ac:dyDescent="0.25">
      <c r="I140" s="191" t="s">
        <v>117</v>
      </c>
      <c r="J140" s="192"/>
      <c r="K140" s="192"/>
      <c r="L140" s="192"/>
      <c r="M140" s="11"/>
      <c r="N140" s="51">
        <v>887</v>
      </c>
      <c r="O140" s="52" t="s">
        <v>93</v>
      </c>
      <c r="P140" s="63" t="s">
        <v>118</v>
      </c>
      <c r="Q140" s="10"/>
      <c r="R140" s="84">
        <f t="shared" ref="R140:T141" si="22">R141</f>
        <v>9166.2999999999993</v>
      </c>
      <c r="S140" s="84">
        <f t="shared" si="22"/>
        <v>14755.100000000002</v>
      </c>
      <c r="T140" s="85">
        <f t="shared" si="22"/>
        <v>15983.500000000002</v>
      </c>
    </row>
    <row r="141" spans="9:20" s="6" customFormat="1" ht="27" customHeight="1" x14ac:dyDescent="0.25">
      <c r="I141" s="178" t="s">
        <v>18</v>
      </c>
      <c r="J141" s="179"/>
      <c r="K141" s="179"/>
      <c r="L141" s="179"/>
      <c r="M141" s="11"/>
      <c r="N141" s="51">
        <v>887</v>
      </c>
      <c r="O141" s="52" t="s">
        <v>93</v>
      </c>
      <c r="P141" s="63" t="s">
        <v>118</v>
      </c>
      <c r="Q141" s="10" t="s">
        <v>20</v>
      </c>
      <c r="R141" s="84">
        <f t="shared" si="22"/>
        <v>9166.2999999999993</v>
      </c>
      <c r="S141" s="84">
        <f t="shared" si="22"/>
        <v>14755.100000000002</v>
      </c>
      <c r="T141" s="85">
        <f t="shared" si="22"/>
        <v>15983.500000000002</v>
      </c>
    </row>
    <row r="142" spans="9:20" s="6" customFormat="1" ht="28.5" customHeight="1" x14ac:dyDescent="0.25">
      <c r="I142" s="178" t="s">
        <v>21</v>
      </c>
      <c r="J142" s="179"/>
      <c r="K142" s="179"/>
      <c r="L142" s="179"/>
      <c r="M142" s="11"/>
      <c r="N142" s="51">
        <v>887</v>
      </c>
      <c r="O142" s="52" t="s">
        <v>93</v>
      </c>
      <c r="P142" s="63" t="s">
        <v>118</v>
      </c>
      <c r="Q142" s="10" t="s">
        <v>22</v>
      </c>
      <c r="R142" s="91">
        <v>9166.2999999999993</v>
      </c>
      <c r="S142" s="97">
        <f>16704.4-1949.3</f>
        <v>14755.100000000002</v>
      </c>
      <c r="T142" s="97">
        <f>19987.9-4004.4</f>
        <v>15983.500000000002</v>
      </c>
    </row>
    <row r="143" spans="9:20" s="6" customFormat="1" ht="115.5" customHeight="1" x14ac:dyDescent="0.25">
      <c r="I143" s="191" t="s">
        <v>205</v>
      </c>
      <c r="J143" s="192"/>
      <c r="K143" s="192"/>
      <c r="L143" s="192"/>
      <c r="M143" s="11"/>
      <c r="N143" s="51">
        <v>887</v>
      </c>
      <c r="O143" s="52" t="s">
        <v>93</v>
      </c>
      <c r="P143" s="63" t="s">
        <v>120</v>
      </c>
      <c r="Q143" s="10"/>
      <c r="R143" s="84">
        <f t="shared" ref="R143:T144" si="23">R144</f>
        <v>800</v>
      </c>
      <c r="S143" s="84">
        <f t="shared" si="23"/>
        <v>838.8</v>
      </c>
      <c r="T143" s="85">
        <f t="shared" si="23"/>
        <v>877.2</v>
      </c>
    </row>
    <row r="144" spans="9:20" s="17" customFormat="1" ht="31.5" customHeight="1" x14ac:dyDescent="0.25">
      <c r="I144" s="178" t="s">
        <v>18</v>
      </c>
      <c r="J144" s="179"/>
      <c r="K144" s="179"/>
      <c r="L144" s="179"/>
      <c r="M144" s="11"/>
      <c r="N144" s="51">
        <v>887</v>
      </c>
      <c r="O144" s="52" t="s">
        <v>93</v>
      </c>
      <c r="P144" s="63" t="s">
        <v>120</v>
      </c>
      <c r="Q144" s="10" t="s">
        <v>20</v>
      </c>
      <c r="R144" s="84">
        <f t="shared" si="23"/>
        <v>800</v>
      </c>
      <c r="S144" s="84">
        <f t="shared" si="23"/>
        <v>838.8</v>
      </c>
      <c r="T144" s="85">
        <f t="shared" si="23"/>
        <v>877.2</v>
      </c>
    </row>
    <row r="145" spans="9:20" s="6" customFormat="1" ht="33" customHeight="1" x14ac:dyDescent="0.25">
      <c r="I145" s="178" t="s">
        <v>21</v>
      </c>
      <c r="J145" s="179"/>
      <c r="K145" s="179"/>
      <c r="L145" s="179"/>
      <c r="M145" s="11"/>
      <c r="N145" s="51">
        <v>887</v>
      </c>
      <c r="O145" s="52" t="s">
        <v>93</v>
      </c>
      <c r="P145" s="63" t="s">
        <v>120</v>
      </c>
      <c r="Q145" s="10" t="s">
        <v>22</v>
      </c>
      <c r="R145" s="91">
        <v>800</v>
      </c>
      <c r="S145" s="97">
        <v>838.8</v>
      </c>
      <c r="T145" s="97">
        <v>877.2</v>
      </c>
    </row>
    <row r="146" spans="9:20" s="6" customFormat="1" ht="133.5" customHeight="1" x14ac:dyDescent="0.25">
      <c r="I146" s="209" t="s">
        <v>121</v>
      </c>
      <c r="J146" s="210"/>
      <c r="K146" s="210"/>
      <c r="L146" s="210"/>
      <c r="M146" s="41"/>
      <c r="N146" s="143">
        <v>887</v>
      </c>
      <c r="O146" s="144" t="s">
        <v>93</v>
      </c>
      <c r="P146" s="129" t="s">
        <v>122</v>
      </c>
      <c r="Q146" s="130"/>
      <c r="R146" s="91">
        <f t="shared" ref="R146:T147" si="24">R147</f>
        <v>303</v>
      </c>
      <c r="S146" s="91">
        <f t="shared" si="24"/>
        <v>129.80000000000001</v>
      </c>
      <c r="T146" s="95">
        <f t="shared" si="24"/>
        <v>136.19999999999999</v>
      </c>
    </row>
    <row r="147" spans="9:20" s="6" customFormat="1" ht="27.75" customHeight="1" x14ac:dyDescent="0.25">
      <c r="I147" s="178" t="s">
        <v>18</v>
      </c>
      <c r="J147" s="179"/>
      <c r="K147" s="179"/>
      <c r="L147" s="179"/>
      <c r="M147" s="11"/>
      <c r="N147" s="51">
        <v>887</v>
      </c>
      <c r="O147" s="52" t="s">
        <v>93</v>
      </c>
      <c r="P147" s="63" t="s">
        <v>122</v>
      </c>
      <c r="Q147" s="10" t="s">
        <v>20</v>
      </c>
      <c r="R147" s="91">
        <f t="shared" si="24"/>
        <v>303</v>
      </c>
      <c r="S147" s="91">
        <f t="shared" si="24"/>
        <v>129.80000000000001</v>
      </c>
      <c r="T147" s="95">
        <f t="shared" si="24"/>
        <v>136.19999999999999</v>
      </c>
    </row>
    <row r="148" spans="9:20" s="6" customFormat="1" ht="27.75" customHeight="1" x14ac:dyDescent="0.25">
      <c r="I148" s="178" t="s">
        <v>21</v>
      </c>
      <c r="J148" s="179"/>
      <c r="K148" s="179"/>
      <c r="L148" s="179"/>
      <c r="M148" s="11"/>
      <c r="N148" s="51">
        <v>887</v>
      </c>
      <c r="O148" s="52" t="s">
        <v>93</v>
      </c>
      <c r="P148" s="63" t="s">
        <v>122</v>
      </c>
      <c r="Q148" s="10" t="s">
        <v>22</v>
      </c>
      <c r="R148" s="91">
        <v>303</v>
      </c>
      <c r="S148" s="97">
        <v>129.80000000000001</v>
      </c>
      <c r="T148" s="97">
        <v>136.19999999999999</v>
      </c>
    </row>
    <row r="149" spans="9:20" s="17" customFormat="1" ht="27" hidden="1" customHeight="1" x14ac:dyDescent="0.25">
      <c r="I149" s="191" t="s">
        <v>123</v>
      </c>
      <c r="J149" s="192"/>
      <c r="K149" s="192"/>
      <c r="L149" s="192"/>
      <c r="M149" s="11"/>
      <c r="N149" s="49">
        <v>887</v>
      </c>
      <c r="O149" s="50" t="s">
        <v>93</v>
      </c>
      <c r="P149" s="62" t="s">
        <v>124</v>
      </c>
      <c r="Q149" s="9"/>
      <c r="R149" s="82">
        <f>R150+R153+R156+R159</f>
        <v>12302.6</v>
      </c>
      <c r="S149" s="82">
        <f>S150+S153+S156+S159</f>
        <v>9315.2999999999993</v>
      </c>
      <c r="T149" s="83">
        <f>T150+T153+T156+T159</f>
        <v>5401.4</v>
      </c>
    </row>
    <row r="150" spans="9:20" s="6" customFormat="1" ht="0.75" hidden="1" customHeight="1" x14ac:dyDescent="0.25">
      <c r="I150" s="183" t="s">
        <v>125</v>
      </c>
      <c r="J150" s="184"/>
      <c r="K150" s="184"/>
      <c r="L150" s="184"/>
      <c r="M150" s="11"/>
      <c r="N150" s="51">
        <v>887</v>
      </c>
      <c r="O150" s="52" t="s">
        <v>93</v>
      </c>
      <c r="P150" s="63" t="s">
        <v>126</v>
      </c>
      <c r="Q150" s="10"/>
      <c r="R150" s="84">
        <f t="shared" ref="R150:T151" si="25">R151</f>
        <v>0</v>
      </c>
      <c r="S150" s="84">
        <f t="shared" si="25"/>
        <v>0</v>
      </c>
      <c r="T150" s="85">
        <f t="shared" si="25"/>
        <v>0</v>
      </c>
    </row>
    <row r="151" spans="9:20" s="33" customFormat="1" ht="30" hidden="1" customHeight="1" x14ac:dyDescent="0.25">
      <c r="I151" s="178" t="s">
        <v>18</v>
      </c>
      <c r="J151" s="179"/>
      <c r="K151" s="179"/>
      <c r="L151" s="179"/>
      <c r="M151" s="11"/>
      <c r="N151" s="51">
        <v>887</v>
      </c>
      <c r="O151" s="52" t="s">
        <v>93</v>
      </c>
      <c r="P151" s="63" t="s">
        <v>126</v>
      </c>
      <c r="Q151" s="10" t="s">
        <v>20</v>
      </c>
      <c r="R151" s="84">
        <f t="shared" si="25"/>
        <v>0</v>
      </c>
      <c r="S151" s="84">
        <f t="shared" si="25"/>
        <v>0</v>
      </c>
      <c r="T151" s="85">
        <f t="shared" si="25"/>
        <v>0</v>
      </c>
    </row>
    <row r="152" spans="9:20" s="33" customFormat="1" ht="15" hidden="1" customHeight="1" x14ac:dyDescent="0.25">
      <c r="I152" s="178" t="s">
        <v>21</v>
      </c>
      <c r="J152" s="179"/>
      <c r="K152" s="179"/>
      <c r="L152" s="179"/>
      <c r="M152" s="11"/>
      <c r="N152" s="51">
        <v>887</v>
      </c>
      <c r="O152" s="52" t="s">
        <v>93</v>
      </c>
      <c r="P152" s="63" t="s">
        <v>126</v>
      </c>
      <c r="Q152" s="10" t="s">
        <v>22</v>
      </c>
      <c r="R152" s="84">
        <f>63.1-63.1</f>
        <v>0</v>
      </c>
      <c r="S152" s="84">
        <f>63.1-63.1</f>
        <v>0</v>
      </c>
      <c r="T152" s="85">
        <f>63.1-63.1</f>
        <v>0</v>
      </c>
    </row>
    <row r="153" spans="9:20" s="33" customFormat="1" ht="78.75" customHeight="1" x14ac:dyDescent="0.25">
      <c r="I153" s="191" t="s">
        <v>125</v>
      </c>
      <c r="J153" s="192"/>
      <c r="K153" s="192"/>
      <c r="L153" s="192"/>
      <c r="M153" s="11"/>
      <c r="N153" s="51">
        <v>887</v>
      </c>
      <c r="O153" s="52" t="s">
        <v>93</v>
      </c>
      <c r="P153" s="63" t="s">
        <v>127</v>
      </c>
      <c r="Q153" s="10"/>
      <c r="R153" s="84">
        <f t="shared" ref="R153:T154" si="26">R154</f>
        <v>7298.6</v>
      </c>
      <c r="S153" s="84">
        <f t="shared" si="26"/>
        <v>439</v>
      </c>
      <c r="T153" s="85">
        <f t="shared" si="26"/>
        <v>459.1</v>
      </c>
    </row>
    <row r="154" spans="9:20" s="33" customFormat="1" ht="27" customHeight="1" x14ac:dyDescent="0.25">
      <c r="I154" s="178" t="s">
        <v>18</v>
      </c>
      <c r="J154" s="179"/>
      <c r="K154" s="179"/>
      <c r="L154" s="179"/>
      <c r="M154" s="179"/>
      <c r="N154" s="51">
        <v>887</v>
      </c>
      <c r="O154" s="52" t="s">
        <v>93</v>
      </c>
      <c r="P154" s="63" t="s">
        <v>127</v>
      </c>
      <c r="Q154" s="10" t="s">
        <v>20</v>
      </c>
      <c r="R154" s="84">
        <f t="shared" si="26"/>
        <v>7298.6</v>
      </c>
      <c r="S154" s="84">
        <f t="shared" si="26"/>
        <v>439</v>
      </c>
      <c r="T154" s="85">
        <f t="shared" si="26"/>
        <v>459.1</v>
      </c>
    </row>
    <row r="155" spans="9:20" s="33" customFormat="1" ht="25.5" customHeight="1" x14ac:dyDescent="0.25">
      <c r="I155" s="178" t="s">
        <v>21</v>
      </c>
      <c r="J155" s="179"/>
      <c r="K155" s="179"/>
      <c r="L155" s="179"/>
      <c r="M155" s="11"/>
      <c r="N155" s="51">
        <v>887</v>
      </c>
      <c r="O155" s="52" t="s">
        <v>93</v>
      </c>
      <c r="P155" s="63" t="s">
        <v>127</v>
      </c>
      <c r="Q155" s="10" t="s">
        <v>22</v>
      </c>
      <c r="R155" s="91">
        <v>7298.6</v>
      </c>
      <c r="S155" s="97">
        <f>4589-4150</f>
        <v>439</v>
      </c>
      <c r="T155" s="97">
        <v>459.1</v>
      </c>
    </row>
    <row r="156" spans="9:20" s="17" customFormat="1" ht="103.5" customHeight="1" x14ac:dyDescent="0.25">
      <c r="I156" s="191" t="s">
        <v>128</v>
      </c>
      <c r="J156" s="192"/>
      <c r="K156" s="192"/>
      <c r="L156" s="192"/>
      <c r="M156" s="192"/>
      <c r="N156" s="51">
        <v>887</v>
      </c>
      <c r="O156" s="52" t="s">
        <v>93</v>
      </c>
      <c r="P156" s="63" t="s">
        <v>129</v>
      </c>
      <c r="Q156" s="10"/>
      <c r="R156" s="84">
        <f t="shared" ref="R156:T157" si="27">R157</f>
        <v>3500</v>
      </c>
      <c r="S156" s="84">
        <f t="shared" si="27"/>
        <v>3670.4</v>
      </c>
      <c r="T156" s="85">
        <f t="shared" si="27"/>
        <v>3838.1</v>
      </c>
    </row>
    <row r="157" spans="9:20" s="17" customFormat="1" ht="27" customHeight="1" x14ac:dyDescent="0.25">
      <c r="I157" s="178" t="s">
        <v>18</v>
      </c>
      <c r="J157" s="179"/>
      <c r="K157" s="179"/>
      <c r="L157" s="179"/>
      <c r="M157" s="11"/>
      <c r="N157" s="51">
        <v>887</v>
      </c>
      <c r="O157" s="52" t="s">
        <v>93</v>
      </c>
      <c r="P157" s="63" t="s">
        <v>129</v>
      </c>
      <c r="Q157" s="10" t="s">
        <v>20</v>
      </c>
      <c r="R157" s="84">
        <f t="shared" si="27"/>
        <v>3500</v>
      </c>
      <c r="S157" s="84">
        <f t="shared" si="27"/>
        <v>3670.4</v>
      </c>
      <c r="T157" s="85">
        <f t="shared" si="27"/>
        <v>3838.1</v>
      </c>
    </row>
    <row r="158" spans="9:20" s="17" customFormat="1" ht="29.25" customHeight="1" x14ac:dyDescent="0.25">
      <c r="I158" s="178" t="s">
        <v>21</v>
      </c>
      <c r="J158" s="179"/>
      <c r="K158" s="179"/>
      <c r="L158" s="179"/>
      <c r="M158" s="11"/>
      <c r="N158" s="51">
        <v>887</v>
      </c>
      <c r="O158" s="52" t="s">
        <v>93</v>
      </c>
      <c r="P158" s="63" t="s">
        <v>129</v>
      </c>
      <c r="Q158" s="10" t="s">
        <v>22</v>
      </c>
      <c r="R158" s="91">
        <v>3500</v>
      </c>
      <c r="S158" s="97">
        <v>3670.4</v>
      </c>
      <c r="T158" s="97">
        <v>3838.1</v>
      </c>
    </row>
    <row r="159" spans="9:20" s="17" customFormat="1" ht="64.5" customHeight="1" x14ac:dyDescent="0.25">
      <c r="I159" s="209" t="s">
        <v>191</v>
      </c>
      <c r="J159" s="210"/>
      <c r="K159" s="210"/>
      <c r="L159" s="210"/>
      <c r="M159" s="210"/>
      <c r="N159" s="143">
        <v>887</v>
      </c>
      <c r="O159" s="144" t="s">
        <v>93</v>
      </c>
      <c r="P159" s="129" t="s">
        <v>185</v>
      </c>
      <c r="Q159" s="130"/>
      <c r="R159" s="96">
        <f t="shared" ref="R159:T160" si="28">R160</f>
        <v>1504</v>
      </c>
      <c r="S159" s="96">
        <f t="shared" si="28"/>
        <v>5205.8999999999996</v>
      </c>
      <c r="T159" s="108">
        <f t="shared" si="28"/>
        <v>1104.2</v>
      </c>
    </row>
    <row r="160" spans="9:20" s="17" customFormat="1" ht="30.75" customHeight="1" x14ac:dyDescent="0.25">
      <c r="I160" s="178" t="s">
        <v>18</v>
      </c>
      <c r="J160" s="179"/>
      <c r="K160" s="179"/>
      <c r="L160" s="179"/>
      <c r="M160" s="11"/>
      <c r="N160" s="51">
        <v>887</v>
      </c>
      <c r="O160" s="52" t="s">
        <v>93</v>
      </c>
      <c r="P160" s="63" t="s">
        <v>185</v>
      </c>
      <c r="Q160" s="10" t="s">
        <v>20</v>
      </c>
      <c r="R160" s="96">
        <f t="shared" si="28"/>
        <v>1504</v>
      </c>
      <c r="S160" s="96">
        <f t="shared" si="28"/>
        <v>5205.8999999999996</v>
      </c>
      <c r="T160" s="108">
        <f t="shared" si="28"/>
        <v>1104.2</v>
      </c>
    </row>
    <row r="161" spans="9:20" s="17" customFormat="1" ht="31.5" customHeight="1" x14ac:dyDescent="0.25">
      <c r="I161" s="178" t="s">
        <v>21</v>
      </c>
      <c r="J161" s="179"/>
      <c r="K161" s="179"/>
      <c r="L161" s="179"/>
      <c r="M161" s="11"/>
      <c r="N161" s="51">
        <v>887</v>
      </c>
      <c r="O161" s="52" t="s">
        <v>93</v>
      </c>
      <c r="P161" s="63" t="s">
        <v>185</v>
      </c>
      <c r="Q161" s="10" t="s">
        <v>22</v>
      </c>
      <c r="R161" s="96">
        <v>1504</v>
      </c>
      <c r="S161" s="109">
        <f>1055.9+4150</f>
        <v>5205.8999999999996</v>
      </c>
      <c r="T161" s="109">
        <v>1104.2</v>
      </c>
    </row>
    <row r="162" spans="9:20" s="6" customFormat="1" ht="33.75" customHeight="1" x14ac:dyDescent="0.25">
      <c r="I162" s="185" t="s">
        <v>130</v>
      </c>
      <c r="J162" s="186"/>
      <c r="K162" s="186"/>
      <c r="L162" s="186"/>
      <c r="M162" s="21"/>
      <c r="N162" s="49">
        <v>887</v>
      </c>
      <c r="O162" s="50" t="s">
        <v>131</v>
      </c>
      <c r="P162" s="62"/>
      <c r="Q162" s="9"/>
      <c r="R162" s="82">
        <f>R163+R167+R175</f>
        <v>5580.0000000000009</v>
      </c>
      <c r="S162" s="82">
        <f>S163+S167+S175</f>
        <v>5851.7000000000007</v>
      </c>
      <c r="T162" s="83">
        <f>T163+T167+T175</f>
        <v>6119.2000000000007</v>
      </c>
    </row>
    <row r="163" spans="9:20" s="6" customFormat="1" ht="35.25" customHeight="1" x14ac:dyDescent="0.25">
      <c r="I163" s="191" t="s">
        <v>132</v>
      </c>
      <c r="J163" s="192"/>
      <c r="K163" s="192"/>
      <c r="L163" s="192"/>
      <c r="M163" s="192"/>
      <c r="N163" s="49">
        <v>887</v>
      </c>
      <c r="O163" s="50" t="s">
        <v>133</v>
      </c>
      <c r="P163" s="62"/>
      <c r="Q163" s="9"/>
      <c r="R163" s="82">
        <f>R165</f>
        <v>114</v>
      </c>
      <c r="S163" s="82">
        <f>S165</f>
        <v>119.6</v>
      </c>
      <c r="T163" s="83">
        <f>T165</f>
        <v>125.1</v>
      </c>
    </row>
    <row r="164" spans="9:20" s="6" customFormat="1" ht="118.5" customHeight="1" x14ac:dyDescent="0.25">
      <c r="I164" s="207" t="s">
        <v>134</v>
      </c>
      <c r="J164" s="208"/>
      <c r="K164" s="208"/>
      <c r="L164" s="208"/>
      <c r="M164" s="24"/>
      <c r="N164" s="49">
        <v>887</v>
      </c>
      <c r="O164" s="50" t="s">
        <v>133</v>
      </c>
      <c r="P164" s="62" t="s">
        <v>135</v>
      </c>
      <c r="Q164" s="9"/>
      <c r="R164" s="82">
        <f>R163</f>
        <v>114</v>
      </c>
      <c r="S164" s="82">
        <f>S163</f>
        <v>119.6</v>
      </c>
      <c r="T164" s="83">
        <f>T163</f>
        <v>125.1</v>
      </c>
    </row>
    <row r="165" spans="9:20" s="6" customFormat="1" ht="27" customHeight="1" x14ac:dyDescent="0.25">
      <c r="I165" s="178" t="s">
        <v>18</v>
      </c>
      <c r="J165" s="179"/>
      <c r="K165" s="179"/>
      <c r="L165" s="179"/>
      <c r="M165" s="21"/>
      <c r="N165" s="51">
        <v>887</v>
      </c>
      <c r="O165" s="52" t="s">
        <v>133</v>
      </c>
      <c r="P165" s="63" t="s">
        <v>135</v>
      </c>
      <c r="Q165" s="10" t="s">
        <v>20</v>
      </c>
      <c r="R165" s="84">
        <f>R166</f>
        <v>114</v>
      </c>
      <c r="S165" s="84">
        <f>S166</f>
        <v>119.6</v>
      </c>
      <c r="T165" s="85">
        <f>T166</f>
        <v>125.1</v>
      </c>
    </row>
    <row r="166" spans="9:20" s="6" customFormat="1" ht="33.75" customHeight="1" x14ac:dyDescent="0.25">
      <c r="I166" s="178" t="s">
        <v>21</v>
      </c>
      <c r="J166" s="179"/>
      <c r="K166" s="179"/>
      <c r="L166" s="179"/>
      <c r="M166" s="21"/>
      <c r="N166" s="51">
        <v>887</v>
      </c>
      <c r="O166" s="52" t="s">
        <v>133</v>
      </c>
      <c r="P166" s="63" t="s">
        <v>135</v>
      </c>
      <c r="Q166" s="10" t="s">
        <v>22</v>
      </c>
      <c r="R166" s="91">
        <v>114</v>
      </c>
      <c r="S166" s="97">
        <v>119.6</v>
      </c>
      <c r="T166" s="97">
        <v>125.1</v>
      </c>
    </row>
    <row r="167" spans="9:20" s="6" customFormat="1" ht="18" customHeight="1" x14ac:dyDescent="0.25">
      <c r="I167" s="185" t="s">
        <v>136</v>
      </c>
      <c r="J167" s="186"/>
      <c r="K167" s="186"/>
      <c r="L167" s="186"/>
      <c r="M167" s="186"/>
      <c r="N167" s="49">
        <v>887</v>
      </c>
      <c r="O167" s="50" t="s">
        <v>137</v>
      </c>
      <c r="P167" s="62"/>
      <c r="Q167" s="9"/>
      <c r="R167" s="82">
        <f>R168</f>
        <v>5460.4000000000005</v>
      </c>
      <c r="S167" s="82">
        <f>S168</f>
        <v>5726.3</v>
      </c>
      <c r="T167" s="83">
        <f>T168</f>
        <v>5987.9000000000005</v>
      </c>
    </row>
    <row r="168" spans="9:20" s="6" customFormat="1" ht="39" customHeight="1" x14ac:dyDescent="0.25">
      <c r="I168" s="189" t="s">
        <v>138</v>
      </c>
      <c r="J168" s="190"/>
      <c r="K168" s="190"/>
      <c r="L168" s="190"/>
      <c r="M168" s="190"/>
      <c r="N168" s="49">
        <v>887</v>
      </c>
      <c r="O168" s="50" t="s">
        <v>137</v>
      </c>
      <c r="P168" s="62" t="s">
        <v>139</v>
      </c>
      <c r="Q168" s="9"/>
      <c r="R168" s="82">
        <f>R169+R171+R173</f>
        <v>5460.4000000000005</v>
      </c>
      <c r="S168" s="82">
        <f>S169+S171+S173</f>
        <v>5726.3</v>
      </c>
      <c r="T168" s="83">
        <f>T169+T171+T173</f>
        <v>5987.9000000000005</v>
      </c>
    </row>
    <row r="169" spans="9:20" s="6" customFormat="1" ht="65.25" customHeight="1" x14ac:dyDescent="0.25">
      <c r="I169" s="189" t="s">
        <v>206</v>
      </c>
      <c r="J169" s="190"/>
      <c r="K169" s="190"/>
      <c r="L169" s="190"/>
      <c r="M169" s="190"/>
      <c r="N169" s="51">
        <v>887</v>
      </c>
      <c r="O169" s="52" t="s">
        <v>137</v>
      </c>
      <c r="P169" s="63" t="s">
        <v>139</v>
      </c>
      <c r="Q169" s="10" t="s">
        <v>15</v>
      </c>
      <c r="R169" s="84">
        <f>R170</f>
        <v>2220</v>
      </c>
      <c r="S169" s="84">
        <f>S170</f>
        <v>2328.1999999999998</v>
      </c>
      <c r="T169" s="85">
        <f>T170</f>
        <v>2434.5</v>
      </c>
    </row>
    <row r="170" spans="9:20" s="6" customFormat="1" ht="18" customHeight="1" x14ac:dyDescent="0.25">
      <c r="I170" s="178" t="s">
        <v>140</v>
      </c>
      <c r="J170" s="179"/>
      <c r="K170" s="179"/>
      <c r="L170" s="179"/>
      <c r="M170" s="179"/>
      <c r="N170" s="51">
        <v>887</v>
      </c>
      <c r="O170" s="52" t="s">
        <v>137</v>
      </c>
      <c r="P170" s="63" t="s">
        <v>139</v>
      </c>
      <c r="Q170" s="10" t="s">
        <v>141</v>
      </c>
      <c r="R170" s="84">
        <v>2220</v>
      </c>
      <c r="S170" s="97">
        <v>2328.1999999999998</v>
      </c>
      <c r="T170" s="97">
        <v>2434.5</v>
      </c>
    </row>
    <row r="171" spans="9:20" s="6" customFormat="1" ht="21" customHeight="1" x14ac:dyDescent="0.25">
      <c r="I171" s="203" t="s">
        <v>18</v>
      </c>
      <c r="J171" s="204"/>
      <c r="K171" s="204"/>
      <c r="L171" s="204"/>
      <c r="M171" s="204"/>
      <c r="N171" s="51">
        <v>887</v>
      </c>
      <c r="O171" s="52" t="s">
        <v>137</v>
      </c>
      <c r="P171" s="63" t="s">
        <v>139</v>
      </c>
      <c r="Q171" s="10" t="s">
        <v>20</v>
      </c>
      <c r="R171" s="84">
        <f>R172</f>
        <v>3240.3</v>
      </c>
      <c r="S171" s="84">
        <f>S172</f>
        <v>3398</v>
      </c>
      <c r="T171" s="85">
        <f>T172</f>
        <v>3553.3</v>
      </c>
    </row>
    <row r="172" spans="9:20" s="6" customFormat="1" ht="25.5" customHeight="1" x14ac:dyDescent="0.25">
      <c r="I172" s="203" t="s">
        <v>21</v>
      </c>
      <c r="J172" s="204"/>
      <c r="K172" s="204"/>
      <c r="L172" s="204"/>
      <c r="M172" s="128"/>
      <c r="N172" s="51">
        <v>887</v>
      </c>
      <c r="O172" s="52" t="s">
        <v>137</v>
      </c>
      <c r="P172" s="63" t="s">
        <v>139</v>
      </c>
      <c r="Q172" s="10" t="s">
        <v>22</v>
      </c>
      <c r="R172" s="84">
        <v>3240.3</v>
      </c>
      <c r="S172" s="97">
        <v>3398</v>
      </c>
      <c r="T172" s="97">
        <v>3553.3</v>
      </c>
    </row>
    <row r="173" spans="9:20" s="6" customFormat="1" ht="19.5" customHeight="1" x14ac:dyDescent="0.25">
      <c r="I173" s="205" t="s">
        <v>35</v>
      </c>
      <c r="J173" s="206"/>
      <c r="K173" s="206"/>
      <c r="L173" s="206"/>
      <c r="M173" s="206"/>
      <c r="N173" s="51">
        <v>887</v>
      </c>
      <c r="O173" s="52" t="s">
        <v>137</v>
      </c>
      <c r="P173" s="63" t="s">
        <v>139</v>
      </c>
      <c r="Q173" s="10" t="s">
        <v>36</v>
      </c>
      <c r="R173" s="84">
        <f>R174</f>
        <v>0.1</v>
      </c>
      <c r="S173" s="84">
        <f>S174</f>
        <v>0.1</v>
      </c>
      <c r="T173" s="85">
        <f>T174</f>
        <v>0.1</v>
      </c>
    </row>
    <row r="174" spans="9:20" s="6" customFormat="1" ht="17.25" customHeight="1" x14ac:dyDescent="0.25">
      <c r="I174" s="178" t="s">
        <v>29</v>
      </c>
      <c r="J174" s="179"/>
      <c r="K174" s="179"/>
      <c r="L174" s="179"/>
      <c r="M174" s="25"/>
      <c r="N174" s="51">
        <v>887</v>
      </c>
      <c r="O174" s="52" t="s">
        <v>137</v>
      </c>
      <c r="P174" s="63" t="s">
        <v>139</v>
      </c>
      <c r="Q174" s="10" t="s">
        <v>30</v>
      </c>
      <c r="R174" s="84">
        <v>0.1</v>
      </c>
      <c r="S174" s="97">
        <v>0.1</v>
      </c>
      <c r="T174" s="97">
        <v>0.1</v>
      </c>
    </row>
    <row r="175" spans="9:20" s="6" customFormat="1" ht="17.25" customHeight="1" x14ac:dyDescent="0.25">
      <c r="I175" s="185" t="s">
        <v>142</v>
      </c>
      <c r="J175" s="186"/>
      <c r="K175" s="186"/>
      <c r="L175" s="186"/>
      <c r="M175" s="25"/>
      <c r="N175" s="49">
        <v>887</v>
      </c>
      <c r="O175" s="50" t="s">
        <v>143</v>
      </c>
      <c r="P175" s="62"/>
      <c r="Q175" s="9"/>
      <c r="R175" s="82">
        <f>R176+R179</f>
        <v>5.6</v>
      </c>
      <c r="S175" s="82">
        <f>S176+S179</f>
        <v>5.8</v>
      </c>
      <c r="T175" s="83">
        <f>T176+T179</f>
        <v>6.2</v>
      </c>
    </row>
    <row r="176" spans="9:20" s="6" customFormat="1" ht="51.75" customHeight="1" x14ac:dyDescent="0.25">
      <c r="I176" s="199" t="s">
        <v>73</v>
      </c>
      <c r="J176" s="200"/>
      <c r="K176" s="200"/>
      <c r="L176" s="200"/>
      <c r="M176" s="34"/>
      <c r="N176" s="59">
        <v>887</v>
      </c>
      <c r="O176" s="60" t="s">
        <v>143</v>
      </c>
      <c r="P176" s="69" t="s">
        <v>74</v>
      </c>
      <c r="Q176" s="35"/>
      <c r="R176" s="82">
        <f t="shared" ref="R176:T177" si="29">R177</f>
        <v>2.8</v>
      </c>
      <c r="S176" s="82">
        <f t="shared" si="29"/>
        <v>2.9</v>
      </c>
      <c r="T176" s="83">
        <f t="shared" si="29"/>
        <v>3.1</v>
      </c>
    </row>
    <row r="177" spans="9:20" s="6" customFormat="1" ht="22.5" customHeight="1" x14ac:dyDescent="0.25">
      <c r="I177" s="201" t="s">
        <v>18</v>
      </c>
      <c r="J177" s="202"/>
      <c r="K177" s="202"/>
      <c r="L177" s="202"/>
      <c r="M177" s="34"/>
      <c r="N177" s="53">
        <v>887</v>
      </c>
      <c r="O177" s="54" t="s">
        <v>143</v>
      </c>
      <c r="P177" s="70" t="s">
        <v>74</v>
      </c>
      <c r="Q177" s="36" t="s">
        <v>20</v>
      </c>
      <c r="R177" s="84">
        <f t="shared" si="29"/>
        <v>2.8</v>
      </c>
      <c r="S177" s="84">
        <f t="shared" si="29"/>
        <v>2.9</v>
      </c>
      <c r="T177" s="85">
        <f t="shared" si="29"/>
        <v>3.1</v>
      </c>
    </row>
    <row r="178" spans="9:20" s="6" customFormat="1" ht="25.5" customHeight="1" x14ac:dyDescent="0.25">
      <c r="I178" s="201" t="s">
        <v>21</v>
      </c>
      <c r="J178" s="202"/>
      <c r="K178" s="202"/>
      <c r="L178" s="202"/>
      <c r="M178" s="34"/>
      <c r="N178" s="53">
        <v>887</v>
      </c>
      <c r="O178" s="54" t="s">
        <v>143</v>
      </c>
      <c r="P178" s="70" t="s">
        <v>74</v>
      </c>
      <c r="Q178" s="36" t="s">
        <v>22</v>
      </c>
      <c r="R178" s="84">
        <v>2.8</v>
      </c>
      <c r="S178" s="97">
        <v>2.9</v>
      </c>
      <c r="T178" s="97">
        <v>3.1</v>
      </c>
    </row>
    <row r="179" spans="9:20" s="6" customFormat="1" ht="81" customHeight="1" x14ac:dyDescent="0.25">
      <c r="I179" s="199" t="s">
        <v>144</v>
      </c>
      <c r="J179" s="200"/>
      <c r="K179" s="200"/>
      <c r="L179" s="200"/>
      <c r="M179" s="37"/>
      <c r="N179" s="59">
        <v>887</v>
      </c>
      <c r="O179" s="60" t="s">
        <v>143</v>
      </c>
      <c r="P179" s="69" t="s">
        <v>79</v>
      </c>
      <c r="Q179" s="35"/>
      <c r="R179" s="82">
        <f t="shared" ref="R179:T180" si="30">R180</f>
        <v>2.8</v>
      </c>
      <c r="S179" s="82">
        <f t="shared" si="30"/>
        <v>2.9</v>
      </c>
      <c r="T179" s="83">
        <f t="shared" si="30"/>
        <v>3.1</v>
      </c>
    </row>
    <row r="180" spans="9:20" s="6" customFormat="1" ht="26.25" customHeight="1" x14ac:dyDescent="0.25">
      <c r="I180" s="193" t="s">
        <v>18</v>
      </c>
      <c r="J180" s="194"/>
      <c r="K180" s="194"/>
      <c r="L180" s="194"/>
      <c r="M180" s="37"/>
      <c r="N180" s="53">
        <v>887</v>
      </c>
      <c r="O180" s="54" t="s">
        <v>143</v>
      </c>
      <c r="P180" s="70" t="s">
        <v>79</v>
      </c>
      <c r="Q180" s="36" t="s">
        <v>20</v>
      </c>
      <c r="R180" s="84">
        <f t="shared" si="30"/>
        <v>2.8</v>
      </c>
      <c r="S180" s="84">
        <f t="shared" si="30"/>
        <v>2.9</v>
      </c>
      <c r="T180" s="85">
        <f t="shared" si="30"/>
        <v>3.1</v>
      </c>
    </row>
    <row r="181" spans="9:20" s="6" customFormat="1" ht="24.75" customHeight="1" x14ac:dyDescent="0.25">
      <c r="I181" s="193" t="s">
        <v>21</v>
      </c>
      <c r="J181" s="194"/>
      <c r="K181" s="194"/>
      <c r="L181" s="194"/>
      <c r="M181" s="37"/>
      <c r="N181" s="53">
        <v>887</v>
      </c>
      <c r="O181" s="54" t="s">
        <v>143</v>
      </c>
      <c r="P181" s="70" t="s">
        <v>79</v>
      </c>
      <c r="Q181" s="36" t="s">
        <v>22</v>
      </c>
      <c r="R181" s="84">
        <v>2.8</v>
      </c>
      <c r="S181" s="97">
        <v>2.9</v>
      </c>
      <c r="T181" s="97">
        <v>3.1</v>
      </c>
    </row>
    <row r="182" spans="9:20" s="6" customFormat="1" ht="18" hidden="1" customHeight="1" x14ac:dyDescent="0.25">
      <c r="I182" s="138"/>
      <c r="J182" s="11"/>
      <c r="K182" s="11"/>
      <c r="L182" s="11"/>
      <c r="M182" s="25"/>
      <c r="N182" s="51"/>
      <c r="O182" s="52"/>
      <c r="P182" s="63"/>
      <c r="Q182" s="10"/>
      <c r="R182" s="84"/>
      <c r="S182" s="97"/>
      <c r="T182" s="97"/>
    </row>
    <row r="183" spans="9:20" s="6" customFormat="1" ht="18" hidden="1" customHeight="1" x14ac:dyDescent="0.25">
      <c r="I183" s="138"/>
      <c r="J183" s="11"/>
      <c r="K183" s="11"/>
      <c r="L183" s="11"/>
      <c r="M183" s="25"/>
      <c r="N183" s="51"/>
      <c r="O183" s="52"/>
      <c r="P183" s="63"/>
      <c r="Q183" s="10"/>
      <c r="R183" s="84"/>
      <c r="S183" s="97"/>
      <c r="T183" s="97"/>
    </row>
    <row r="184" spans="9:20" s="6" customFormat="1" ht="18" hidden="1" customHeight="1" x14ac:dyDescent="0.25">
      <c r="I184" s="138"/>
      <c r="J184" s="11"/>
      <c r="K184" s="11"/>
      <c r="L184" s="11"/>
      <c r="M184" s="25"/>
      <c r="N184" s="51"/>
      <c r="O184" s="52"/>
      <c r="P184" s="63"/>
      <c r="Q184" s="10"/>
      <c r="R184" s="84"/>
      <c r="S184" s="97"/>
      <c r="T184" s="97"/>
    </row>
    <row r="185" spans="9:20" s="6" customFormat="1" ht="18" hidden="1" customHeight="1" x14ac:dyDescent="0.25">
      <c r="I185" s="138"/>
      <c r="J185" s="11"/>
      <c r="K185" s="11"/>
      <c r="L185" s="11"/>
      <c r="M185" s="25"/>
      <c r="N185" s="51"/>
      <c r="O185" s="52"/>
      <c r="P185" s="63"/>
      <c r="Q185" s="10"/>
      <c r="R185" s="84"/>
      <c r="S185" s="97"/>
      <c r="T185" s="97"/>
    </row>
    <row r="186" spans="9:20" s="6" customFormat="1" ht="18" hidden="1" customHeight="1" x14ac:dyDescent="0.25">
      <c r="I186" s="138"/>
      <c r="J186" s="11"/>
      <c r="K186" s="11"/>
      <c r="L186" s="11"/>
      <c r="M186" s="25"/>
      <c r="N186" s="51"/>
      <c r="O186" s="52"/>
      <c r="P186" s="63"/>
      <c r="Q186" s="10"/>
      <c r="R186" s="84"/>
      <c r="S186" s="97"/>
      <c r="T186" s="97"/>
    </row>
    <row r="187" spans="9:20" s="6" customFormat="1" ht="18" hidden="1" customHeight="1" x14ac:dyDescent="0.25">
      <c r="I187" s="138"/>
      <c r="J187" s="11"/>
      <c r="K187" s="11"/>
      <c r="L187" s="11"/>
      <c r="M187" s="25"/>
      <c r="N187" s="51"/>
      <c r="O187" s="52"/>
      <c r="P187" s="63"/>
      <c r="Q187" s="10"/>
      <c r="R187" s="84"/>
      <c r="S187" s="97"/>
      <c r="T187" s="97"/>
    </row>
    <row r="188" spans="9:20" s="6" customFormat="1" ht="18" hidden="1" customHeight="1" x14ac:dyDescent="0.25">
      <c r="I188" s="138"/>
      <c r="J188" s="11"/>
      <c r="K188" s="11"/>
      <c r="L188" s="11"/>
      <c r="M188" s="25"/>
      <c r="N188" s="51"/>
      <c r="O188" s="52"/>
      <c r="P188" s="63"/>
      <c r="Q188" s="10"/>
      <c r="R188" s="84"/>
      <c r="S188" s="97"/>
      <c r="T188" s="97"/>
    </row>
    <row r="189" spans="9:20" s="6" customFormat="1" ht="18" hidden="1" customHeight="1" x14ac:dyDescent="0.25">
      <c r="I189" s="138"/>
      <c r="J189" s="11"/>
      <c r="K189" s="11"/>
      <c r="L189" s="11"/>
      <c r="M189" s="25"/>
      <c r="N189" s="51"/>
      <c r="O189" s="52"/>
      <c r="P189" s="63"/>
      <c r="Q189" s="10"/>
      <c r="R189" s="84"/>
      <c r="S189" s="97"/>
      <c r="T189" s="97"/>
    </row>
    <row r="190" spans="9:20" s="6" customFormat="1" ht="18" hidden="1" customHeight="1" x14ac:dyDescent="0.25">
      <c r="I190" s="138"/>
      <c r="J190" s="11"/>
      <c r="K190" s="11"/>
      <c r="L190" s="11"/>
      <c r="M190" s="25"/>
      <c r="N190" s="51"/>
      <c r="O190" s="52"/>
      <c r="P190" s="63"/>
      <c r="Q190" s="10"/>
      <c r="R190" s="84"/>
      <c r="S190" s="97"/>
      <c r="T190" s="97"/>
    </row>
    <row r="191" spans="9:20" s="6" customFormat="1" ht="35.25" customHeight="1" x14ac:dyDescent="0.3">
      <c r="I191" s="195" t="s">
        <v>145</v>
      </c>
      <c r="J191" s="196"/>
      <c r="K191" s="196"/>
      <c r="L191" s="196"/>
      <c r="M191" s="196"/>
      <c r="N191" s="49">
        <v>887</v>
      </c>
      <c r="O191" s="50" t="s">
        <v>146</v>
      </c>
      <c r="P191" s="62"/>
      <c r="Q191" s="9"/>
      <c r="R191" s="82">
        <f>R192</f>
        <v>4660</v>
      </c>
      <c r="S191" s="82">
        <f t="shared" ref="S191:T194" si="31">S192</f>
        <v>4886.9000000000005</v>
      </c>
      <c r="T191" s="83">
        <f t="shared" si="31"/>
        <v>5110.2</v>
      </c>
    </row>
    <row r="192" spans="9:20" s="6" customFormat="1" ht="17.25" customHeight="1" x14ac:dyDescent="0.25">
      <c r="I192" s="187" t="s">
        <v>147</v>
      </c>
      <c r="J192" s="188"/>
      <c r="K192" s="188"/>
      <c r="L192" s="188"/>
      <c r="M192" s="188"/>
      <c r="N192" s="49">
        <v>887</v>
      </c>
      <c r="O192" s="50" t="s">
        <v>148</v>
      </c>
      <c r="P192" s="62"/>
      <c r="Q192" s="9"/>
      <c r="R192" s="82">
        <f>R193</f>
        <v>4660</v>
      </c>
      <c r="S192" s="82">
        <f t="shared" si="31"/>
        <v>4886.9000000000005</v>
      </c>
      <c r="T192" s="83">
        <f t="shared" si="31"/>
        <v>5110.2</v>
      </c>
    </row>
    <row r="193" spans="9:20" s="6" customFormat="1" ht="36.75" customHeight="1" x14ac:dyDescent="0.25">
      <c r="I193" s="197" t="s">
        <v>149</v>
      </c>
      <c r="J193" s="198"/>
      <c r="K193" s="198"/>
      <c r="L193" s="198"/>
      <c r="M193" s="198"/>
      <c r="N193" s="143">
        <v>887</v>
      </c>
      <c r="O193" s="144" t="s">
        <v>148</v>
      </c>
      <c r="P193" s="129" t="s">
        <v>150</v>
      </c>
      <c r="Q193" s="130"/>
      <c r="R193" s="91">
        <f>R194</f>
        <v>4660</v>
      </c>
      <c r="S193" s="91">
        <f t="shared" si="31"/>
        <v>4886.9000000000005</v>
      </c>
      <c r="T193" s="95">
        <f t="shared" si="31"/>
        <v>5110.2</v>
      </c>
    </row>
    <row r="194" spans="9:20" s="6" customFormat="1" ht="26.25" customHeight="1" x14ac:dyDescent="0.25">
      <c r="I194" s="178" t="s">
        <v>18</v>
      </c>
      <c r="J194" s="179"/>
      <c r="K194" s="179"/>
      <c r="L194" s="179"/>
      <c r="M194" s="179"/>
      <c r="N194" s="51">
        <v>887</v>
      </c>
      <c r="O194" s="52" t="s">
        <v>148</v>
      </c>
      <c r="P194" s="63" t="s">
        <v>150</v>
      </c>
      <c r="Q194" s="10" t="s">
        <v>20</v>
      </c>
      <c r="R194" s="84">
        <f>R195</f>
        <v>4660</v>
      </c>
      <c r="S194" s="84">
        <f t="shared" si="31"/>
        <v>4886.9000000000005</v>
      </c>
      <c r="T194" s="85">
        <f t="shared" si="31"/>
        <v>5110.2</v>
      </c>
    </row>
    <row r="195" spans="9:20" s="6" customFormat="1" ht="28.5" customHeight="1" x14ac:dyDescent="0.25">
      <c r="I195" s="178" t="s">
        <v>21</v>
      </c>
      <c r="J195" s="179"/>
      <c r="K195" s="179"/>
      <c r="L195" s="179"/>
      <c r="M195" s="11"/>
      <c r="N195" s="51">
        <v>887</v>
      </c>
      <c r="O195" s="52" t="s">
        <v>148</v>
      </c>
      <c r="P195" s="63" t="s">
        <v>150</v>
      </c>
      <c r="Q195" s="10" t="s">
        <v>22</v>
      </c>
      <c r="R195" s="96">
        <f>4750-90</f>
        <v>4660</v>
      </c>
      <c r="S195" s="97">
        <f>4981.3-94.4</f>
        <v>4886.9000000000005</v>
      </c>
      <c r="T195" s="97">
        <f>5208.9-98.7</f>
        <v>5110.2</v>
      </c>
    </row>
    <row r="196" spans="9:20" s="17" customFormat="1" ht="26.25" customHeight="1" x14ac:dyDescent="0.25">
      <c r="I196" s="185" t="s">
        <v>151</v>
      </c>
      <c r="J196" s="186"/>
      <c r="K196" s="186"/>
      <c r="L196" s="186"/>
      <c r="M196" s="24"/>
      <c r="N196" s="49">
        <v>887</v>
      </c>
      <c r="O196" s="50" t="s">
        <v>152</v>
      </c>
      <c r="P196" s="62"/>
      <c r="Q196" s="9"/>
      <c r="R196" s="82">
        <f>R202+R205+R197</f>
        <v>1597.2</v>
      </c>
      <c r="S196" s="82">
        <f>S202+S205+S197</f>
        <v>1674.6999999999998</v>
      </c>
      <c r="T196" s="83">
        <f>T202+T205+T197</f>
        <v>1751.1999999999998</v>
      </c>
    </row>
    <row r="197" spans="9:20" s="17" customFormat="1" ht="24" customHeight="1" x14ac:dyDescent="0.25">
      <c r="I197" s="185" t="s">
        <v>153</v>
      </c>
      <c r="J197" s="186"/>
      <c r="K197" s="186"/>
      <c r="L197" s="186"/>
      <c r="M197" s="24"/>
      <c r="N197" s="49">
        <v>887</v>
      </c>
      <c r="O197" s="50" t="s">
        <v>154</v>
      </c>
      <c r="P197" s="62"/>
      <c r="Q197" s="9"/>
      <c r="R197" s="82">
        <f>R198</f>
        <v>317.2</v>
      </c>
      <c r="S197" s="82">
        <f t="shared" ref="S197:T199" si="32">S198</f>
        <v>332.6</v>
      </c>
      <c r="T197" s="83">
        <f t="shared" si="32"/>
        <v>347.8</v>
      </c>
    </row>
    <row r="198" spans="9:20" s="17" customFormat="1" ht="106.5" customHeight="1" x14ac:dyDescent="0.25">
      <c r="I198" s="189" t="s">
        <v>178</v>
      </c>
      <c r="J198" s="190"/>
      <c r="K198" s="190"/>
      <c r="L198" s="190"/>
      <c r="M198" s="13"/>
      <c r="N198" s="49">
        <v>887</v>
      </c>
      <c r="O198" s="50" t="s">
        <v>154</v>
      </c>
      <c r="P198" s="62" t="s">
        <v>155</v>
      </c>
      <c r="Q198" s="9"/>
      <c r="R198" s="82">
        <f>R199</f>
        <v>317.2</v>
      </c>
      <c r="S198" s="82">
        <f t="shared" si="32"/>
        <v>332.6</v>
      </c>
      <c r="T198" s="83">
        <f t="shared" si="32"/>
        <v>347.8</v>
      </c>
    </row>
    <row r="199" spans="9:20" s="17" customFormat="1" ht="20.25" customHeight="1" x14ac:dyDescent="0.25">
      <c r="I199" s="178" t="s">
        <v>156</v>
      </c>
      <c r="J199" s="179"/>
      <c r="K199" s="179"/>
      <c r="L199" s="179"/>
      <c r="M199" s="179"/>
      <c r="N199" s="51">
        <v>887</v>
      </c>
      <c r="O199" s="52" t="s">
        <v>154</v>
      </c>
      <c r="P199" s="63" t="s">
        <v>155</v>
      </c>
      <c r="Q199" s="10" t="s">
        <v>157</v>
      </c>
      <c r="R199" s="84">
        <f>R200</f>
        <v>317.2</v>
      </c>
      <c r="S199" s="84">
        <f t="shared" si="32"/>
        <v>332.6</v>
      </c>
      <c r="T199" s="85">
        <f t="shared" si="32"/>
        <v>347.8</v>
      </c>
    </row>
    <row r="200" spans="9:20" s="17" customFormat="1" ht="26.25" customHeight="1" x14ac:dyDescent="0.25">
      <c r="I200" s="178" t="s">
        <v>158</v>
      </c>
      <c r="J200" s="179"/>
      <c r="K200" s="179"/>
      <c r="L200" s="179"/>
      <c r="M200" s="179"/>
      <c r="N200" s="51">
        <v>887</v>
      </c>
      <c r="O200" s="52" t="s">
        <v>154</v>
      </c>
      <c r="P200" s="63" t="s">
        <v>155</v>
      </c>
      <c r="Q200" s="10" t="s">
        <v>159</v>
      </c>
      <c r="R200" s="84">
        <v>317.2</v>
      </c>
      <c r="S200" s="97">
        <v>332.6</v>
      </c>
      <c r="T200" s="97">
        <v>347.8</v>
      </c>
    </row>
    <row r="201" spans="9:20" s="17" customFormat="1" ht="22.5" customHeight="1" x14ac:dyDescent="0.25">
      <c r="I201" s="185" t="s">
        <v>160</v>
      </c>
      <c r="J201" s="186"/>
      <c r="K201" s="186"/>
      <c r="L201" s="186"/>
      <c r="M201" s="24"/>
      <c r="N201" s="49">
        <v>887</v>
      </c>
      <c r="O201" s="50" t="s">
        <v>161</v>
      </c>
      <c r="P201" s="62"/>
      <c r="Q201" s="9"/>
      <c r="R201" s="82">
        <f>R202</f>
        <v>1093</v>
      </c>
      <c r="S201" s="82">
        <f t="shared" ref="S201:T203" si="33">S202</f>
        <v>1146</v>
      </c>
      <c r="T201" s="83">
        <f t="shared" si="33"/>
        <v>1198.3</v>
      </c>
    </row>
    <row r="202" spans="9:20" s="17" customFormat="1" ht="142.5" customHeight="1" x14ac:dyDescent="0.25">
      <c r="I202" s="189" t="s">
        <v>179</v>
      </c>
      <c r="J202" s="190"/>
      <c r="K202" s="190"/>
      <c r="L202" s="190"/>
      <c r="M202" s="13"/>
      <c r="N202" s="49">
        <v>887</v>
      </c>
      <c r="O202" s="50" t="s">
        <v>161</v>
      </c>
      <c r="P202" s="62" t="s">
        <v>162</v>
      </c>
      <c r="Q202" s="9"/>
      <c r="R202" s="82">
        <f>R203</f>
        <v>1093</v>
      </c>
      <c r="S202" s="82">
        <f t="shared" si="33"/>
        <v>1146</v>
      </c>
      <c r="T202" s="83">
        <f t="shared" si="33"/>
        <v>1198.3</v>
      </c>
    </row>
    <row r="203" spans="9:20" s="17" customFormat="1" ht="21.75" customHeight="1" x14ac:dyDescent="0.25">
      <c r="I203" s="178" t="s">
        <v>156</v>
      </c>
      <c r="J203" s="179"/>
      <c r="K203" s="179"/>
      <c r="L203" s="179"/>
      <c r="M203" s="179"/>
      <c r="N203" s="51">
        <v>887</v>
      </c>
      <c r="O203" s="52" t="s">
        <v>161</v>
      </c>
      <c r="P203" s="63" t="s">
        <v>162</v>
      </c>
      <c r="Q203" s="10" t="s">
        <v>157</v>
      </c>
      <c r="R203" s="84">
        <f>R204</f>
        <v>1093</v>
      </c>
      <c r="S203" s="84">
        <f t="shared" si="33"/>
        <v>1146</v>
      </c>
      <c r="T203" s="85">
        <f t="shared" si="33"/>
        <v>1198.3</v>
      </c>
    </row>
    <row r="204" spans="9:20" s="17" customFormat="1" ht="27" customHeight="1" x14ac:dyDescent="0.25">
      <c r="I204" s="178" t="s">
        <v>158</v>
      </c>
      <c r="J204" s="179"/>
      <c r="K204" s="179"/>
      <c r="L204" s="179"/>
      <c r="M204" s="179"/>
      <c r="N204" s="51">
        <v>887</v>
      </c>
      <c r="O204" s="52" t="s">
        <v>161</v>
      </c>
      <c r="P204" s="63" t="s">
        <v>162</v>
      </c>
      <c r="Q204" s="10" t="s">
        <v>159</v>
      </c>
      <c r="R204" s="84">
        <v>1093</v>
      </c>
      <c r="S204" s="97">
        <v>1146</v>
      </c>
      <c r="T204" s="97">
        <v>1198.3</v>
      </c>
    </row>
    <row r="205" spans="9:20" s="17" customFormat="1" ht="16.5" customHeight="1" x14ac:dyDescent="0.25">
      <c r="I205" s="185" t="s">
        <v>163</v>
      </c>
      <c r="J205" s="186"/>
      <c r="K205" s="186"/>
      <c r="L205" s="186"/>
      <c r="M205" s="13"/>
      <c r="N205" s="49">
        <v>887</v>
      </c>
      <c r="O205" s="50" t="s">
        <v>164</v>
      </c>
      <c r="P205" s="62"/>
      <c r="Q205" s="9"/>
      <c r="R205" s="82">
        <f>R206+R209</f>
        <v>187</v>
      </c>
      <c r="S205" s="82">
        <f>S206+S209</f>
        <v>196.1</v>
      </c>
      <c r="T205" s="83">
        <f>T206+T209</f>
        <v>205.1</v>
      </c>
    </row>
    <row r="206" spans="9:20" s="6" customFormat="1" ht="75.75" customHeight="1" x14ac:dyDescent="0.25">
      <c r="I206" s="191" t="s">
        <v>165</v>
      </c>
      <c r="J206" s="192"/>
      <c r="K206" s="192"/>
      <c r="L206" s="192"/>
      <c r="M206" s="11"/>
      <c r="N206" s="49">
        <v>887</v>
      </c>
      <c r="O206" s="50" t="s">
        <v>164</v>
      </c>
      <c r="P206" s="62" t="s">
        <v>166</v>
      </c>
      <c r="Q206" s="10"/>
      <c r="R206" s="84">
        <f t="shared" ref="R206:T207" si="34">R207</f>
        <v>187</v>
      </c>
      <c r="S206" s="84">
        <f t="shared" si="34"/>
        <v>196.1</v>
      </c>
      <c r="T206" s="85">
        <f t="shared" si="34"/>
        <v>205.1</v>
      </c>
    </row>
    <row r="207" spans="9:20" s="6" customFormat="1" ht="23.25" customHeight="1" x14ac:dyDescent="0.25">
      <c r="I207" s="178" t="s">
        <v>156</v>
      </c>
      <c r="J207" s="179"/>
      <c r="K207" s="179"/>
      <c r="L207" s="179"/>
      <c r="M207" s="179"/>
      <c r="N207" s="51">
        <v>887</v>
      </c>
      <c r="O207" s="52" t="s">
        <v>164</v>
      </c>
      <c r="P207" s="63" t="s">
        <v>166</v>
      </c>
      <c r="Q207" s="10" t="s">
        <v>157</v>
      </c>
      <c r="R207" s="84">
        <f t="shared" si="34"/>
        <v>187</v>
      </c>
      <c r="S207" s="84">
        <f t="shared" si="34"/>
        <v>196.1</v>
      </c>
      <c r="T207" s="85">
        <f t="shared" si="34"/>
        <v>205.1</v>
      </c>
    </row>
    <row r="208" spans="9:20" s="6" customFormat="1" ht="27.75" customHeight="1" x14ac:dyDescent="0.25">
      <c r="I208" s="178" t="s">
        <v>158</v>
      </c>
      <c r="J208" s="179"/>
      <c r="K208" s="179"/>
      <c r="L208" s="179"/>
      <c r="M208" s="179"/>
      <c r="N208" s="51">
        <v>887</v>
      </c>
      <c r="O208" s="52" t="s">
        <v>164</v>
      </c>
      <c r="P208" s="63" t="s">
        <v>166</v>
      </c>
      <c r="Q208" s="10" t="s">
        <v>159</v>
      </c>
      <c r="R208" s="84">
        <v>187</v>
      </c>
      <c r="S208" s="97">
        <v>196.1</v>
      </c>
      <c r="T208" s="97">
        <v>205.1</v>
      </c>
    </row>
    <row r="209" spans="1:20" s="6" customFormat="1" ht="70.5" hidden="1" customHeight="1" x14ac:dyDescent="0.25">
      <c r="I209" s="183" t="s">
        <v>167</v>
      </c>
      <c r="J209" s="184"/>
      <c r="K209" s="184"/>
      <c r="L209" s="184"/>
      <c r="M209" s="11"/>
      <c r="N209" s="49">
        <v>887</v>
      </c>
      <c r="O209" s="50" t="s">
        <v>164</v>
      </c>
      <c r="P209" s="62" t="s">
        <v>168</v>
      </c>
      <c r="Q209" s="10"/>
      <c r="R209" s="84">
        <f>R210</f>
        <v>0</v>
      </c>
      <c r="S209" s="97"/>
      <c r="T209" s="97"/>
    </row>
    <row r="210" spans="1:20" s="6" customFormat="1" ht="20.25" hidden="1" customHeight="1" x14ac:dyDescent="0.25">
      <c r="I210" s="178" t="s">
        <v>156</v>
      </c>
      <c r="J210" s="179"/>
      <c r="K210" s="179"/>
      <c r="L210" s="179"/>
      <c r="M210" s="179"/>
      <c r="N210" s="51">
        <v>887</v>
      </c>
      <c r="O210" s="52" t="s">
        <v>164</v>
      </c>
      <c r="P210" s="63" t="s">
        <v>168</v>
      </c>
      <c r="Q210" s="10" t="s">
        <v>157</v>
      </c>
      <c r="R210" s="84">
        <f>R211</f>
        <v>0</v>
      </c>
      <c r="S210" s="97"/>
      <c r="T210" s="97"/>
    </row>
    <row r="211" spans="1:20" s="6" customFormat="1" ht="13.8" hidden="1" x14ac:dyDescent="0.25">
      <c r="I211" s="178" t="s">
        <v>169</v>
      </c>
      <c r="J211" s="179"/>
      <c r="K211" s="179"/>
      <c r="L211" s="179"/>
      <c r="M211" s="179"/>
      <c r="N211" s="51">
        <v>887</v>
      </c>
      <c r="O211" s="52" t="s">
        <v>164</v>
      </c>
      <c r="P211" s="63" t="s">
        <v>168</v>
      </c>
      <c r="Q211" s="10" t="s">
        <v>170</v>
      </c>
      <c r="R211" s="84"/>
      <c r="S211" s="97"/>
      <c r="T211" s="97"/>
    </row>
    <row r="212" spans="1:20" s="6" customFormat="1" ht="24" customHeight="1" x14ac:dyDescent="0.25">
      <c r="I212" s="185" t="s">
        <v>171</v>
      </c>
      <c r="J212" s="186"/>
      <c r="K212" s="186"/>
      <c r="L212" s="186"/>
      <c r="M212" s="186"/>
      <c r="N212" s="49">
        <v>887</v>
      </c>
      <c r="O212" s="50" t="s">
        <v>172</v>
      </c>
      <c r="P212" s="62"/>
      <c r="Q212" s="9"/>
      <c r="R212" s="93">
        <f>R213</f>
        <v>389</v>
      </c>
      <c r="S212" s="93">
        <f t="shared" ref="S212:T215" si="35">S213</f>
        <v>407.9</v>
      </c>
      <c r="T212" s="94">
        <f t="shared" si="35"/>
        <v>426.5</v>
      </c>
    </row>
    <row r="213" spans="1:20" s="6" customFormat="1" ht="22.5" customHeight="1" x14ac:dyDescent="0.25">
      <c r="I213" s="187" t="s">
        <v>173</v>
      </c>
      <c r="J213" s="188"/>
      <c r="K213" s="188"/>
      <c r="L213" s="188"/>
      <c r="M213" s="188"/>
      <c r="N213" s="49">
        <v>887</v>
      </c>
      <c r="O213" s="50" t="s">
        <v>174</v>
      </c>
      <c r="P213" s="62" t="s">
        <v>175</v>
      </c>
      <c r="Q213" s="9"/>
      <c r="R213" s="93">
        <f>R214</f>
        <v>389</v>
      </c>
      <c r="S213" s="93">
        <f t="shared" si="35"/>
        <v>407.9</v>
      </c>
      <c r="T213" s="94">
        <f t="shared" si="35"/>
        <v>426.5</v>
      </c>
    </row>
    <row r="214" spans="1:20" s="6" customFormat="1" ht="162" customHeight="1" x14ac:dyDescent="0.25">
      <c r="I214" s="171" t="s">
        <v>176</v>
      </c>
      <c r="J214" s="172"/>
      <c r="K214" s="172"/>
      <c r="L214" s="172"/>
      <c r="M214" s="32"/>
      <c r="N214" s="51">
        <v>887</v>
      </c>
      <c r="O214" s="52" t="s">
        <v>174</v>
      </c>
      <c r="P214" s="63" t="s">
        <v>175</v>
      </c>
      <c r="Q214" s="10"/>
      <c r="R214" s="84">
        <f>R215</f>
        <v>389</v>
      </c>
      <c r="S214" s="84">
        <f t="shared" si="35"/>
        <v>407.9</v>
      </c>
      <c r="T214" s="85">
        <f t="shared" si="35"/>
        <v>426.5</v>
      </c>
    </row>
    <row r="215" spans="1:20" s="6" customFormat="1" ht="29.25" customHeight="1" x14ac:dyDescent="0.25">
      <c r="I215" s="176" t="s">
        <v>18</v>
      </c>
      <c r="J215" s="177"/>
      <c r="K215" s="177"/>
      <c r="L215" s="177"/>
      <c r="M215" s="177"/>
      <c r="N215" s="51">
        <v>887</v>
      </c>
      <c r="O215" s="52" t="s">
        <v>174</v>
      </c>
      <c r="P215" s="63" t="s">
        <v>175</v>
      </c>
      <c r="Q215" s="10" t="s">
        <v>20</v>
      </c>
      <c r="R215" s="84">
        <f>R216</f>
        <v>389</v>
      </c>
      <c r="S215" s="84">
        <f t="shared" si="35"/>
        <v>407.9</v>
      </c>
      <c r="T215" s="85">
        <f t="shared" si="35"/>
        <v>426.5</v>
      </c>
    </row>
    <row r="216" spans="1:20" s="6" customFormat="1" ht="13.8" x14ac:dyDescent="0.25">
      <c r="I216" s="178" t="s">
        <v>21</v>
      </c>
      <c r="J216" s="179"/>
      <c r="K216" s="179"/>
      <c r="L216" s="179"/>
      <c r="M216" s="38"/>
      <c r="N216" s="51">
        <v>887</v>
      </c>
      <c r="O216" s="52" t="s">
        <v>174</v>
      </c>
      <c r="P216" s="63" t="s">
        <v>175</v>
      </c>
      <c r="Q216" s="10" t="s">
        <v>22</v>
      </c>
      <c r="R216" s="98">
        <v>389</v>
      </c>
      <c r="S216" s="97">
        <v>407.9</v>
      </c>
      <c r="T216" s="97">
        <v>426.5</v>
      </c>
    </row>
    <row r="217" spans="1:20" s="17" customFormat="1" ht="20.25" customHeight="1" x14ac:dyDescent="0.25">
      <c r="A217" s="9"/>
      <c r="B217" s="9"/>
      <c r="C217" s="9"/>
      <c r="D217" s="9"/>
      <c r="E217" s="9"/>
      <c r="F217" s="9"/>
      <c r="G217" s="9"/>
      <c r="H217" s="39"/>
      <c r="I217" s="180" t="s">
        <v>196</v>
      </c>
      <c r="J217" s="181"/>
      <c r="K217" s="181"/>
      <c r="L217" s="181"/>
      <c r="M217" s="73"/>
      <c r="N217" s="74"/>
      <c r="O217" s="74"/>
      <c r="P217" s="75"/>
      <c r="Q217" s="76"/>
      <c r="R217" s="133">
        <f>R29+R8</f>
        <v>74126.000000000015</v>
      </c>
      <c r="S217" s="133">
        <f>S29+S8</f>
        <v>77425.699999999983</v>
      </c>
      <c r="T217" s="133">
        <f>T29+T8</f>
        <v>77550.599999999991</v>
      </c>
    </row>
    <row r="218" spans="1:20" s="40" customFormat="1" ht="15.6" x14ac:dyDescent="0.3">
      <c r="I218" s="182" t="s">
        <v>195</v>
      </c>
      <c r="J218" s="182"/>
      <c r="K218" s="182"/>
      <c r="L218" s="182"/>
      <c r="M218" s="111"/>
      <c r="N218" s="111"/>
      <c r="O218" s="111"/>
      <c r="P218" s="111"/>
      <c r="Q218" s="111"/>
      <c r="R218" s="112"/>
      <c r="S218" s="134">
        <v>1949.3</v>
      </c>
      <c r="T218" s="135">
        <v>4004.4</v>
      </c>
    </row>
    <row r="219" spans="1:20" s="40" customFormat="1" ht="15.6" x14ac:dyDescent="0.3">
      <c r="I219" s="180" t="s">
        <v>177</v>
      </c>
      <c r="J219" s="181"/>
      <c r="K219" s="181"/>
      <c r="L219" s="181"/>
      <c r="M219" s="111"/>
      <c r="N219" s="111"/>
      <c r="O219" s="111"/>
      <c r="P219" s="111"/>
      <c r="Q219" s="111"/>
      <c r="R219" s="136">
        <f>R217+R218</f>
        <v>74126.000000000015</v>
      </c>
      <c r="S219" s="136">
        <f>S217+S218</f>
        <v>79374.999999999985</v>
      </c>
      <c r="T219" s="136">
        <f>T217+T218</f>
        <v>81554.999999999985</v>
      </c>
    </row>
    <row r="221" spans="1:20" x14ac:dyDescent="0.25">
      <c r="R221" s="124">
        <v>2023</v>
      </c>
      <c r="S221" s="1">
        <v>2024</v>
      </c>
      <c r="T221" s="1">
        <v>2025</v>
      </c>
    </row>
    <row r="222" spans="1:20" x14ac:dyDescent="0.25">
      <c r="P222" s="169" t="s">
        <v>199</v>
      </c>
      <c r="Q222" s="170"/>
      <c r="R222" s="118">
        <v>74126</v>
      </c>
      <c r="S222" s="121">
        <v>79375</v>
      </c>
      <c r="T222" s="121">
        <v>81555</v>
      </c>
    </row>
    <row r="223" spans="1:20" x14ac:dyDescent="0.25">
      <c r="P223" s="173" t="s">
        <v>200</v>
      </c>
      <c r="Q223" s="173"/>
      <c r="R223" s="118"/>
      <c r="S223" s="118">
        <f>S208+S58+S46</f>
        <v>1403.2</v>
      </c>
      <c r="T223" s="118">
        <f>T208+T58+T46</f>
        <v>1467.2</v>
      </c>
    </row>
    <row r="224" spans="1:20" x14ac:dyDescent="0.25">
      <c r="P224" s="173" t="s">
        <v>201</v>
      </c>
      <c r="Q224" s="174"/>
      <c r="R224" s="118"/>
      <c r="S224" s="122">
        <f>S222-S223</f>
        <v>77971.8</v>
      </c>
      <c r="T224" s="122">
        <f>T222-T223</f>
        <v>80087.8</v>
      </c>
    </row>
    <row r="225" spans="12:20" x14ac:dyDescent="0.25">
      <c r="P225" s="173" t="s">
        <v>198</v>
      </c>
      <c r="Q225" s="174"/>
      <c r="R225" s="118"/>
      <c r="S225" s="119">
        <v>2.5</v>
      </c>
      <c r="T225" s="119">
        <v>5</v>
      </c>
    </row>
    <row r="226" spans="12:20" x14ac:dyDescent="0.25">
      <c r="L226" s="246" t="s">
        <v>202</v>
      </c>
      <c r="M226" s="246"/>
      <c r="N226" s="246"/>
      <c r="O226" s="246"/>
      <c r="P226" s="246"/>
      <c r="Q226" s="246"/>
      <c r="R226" s="120"/>
      <c r="S226" s="121">
        <f>S224*S225%</f>
        <v>1949.2950000000001</v>
      </c>
      <c r="T226" s="121">
        <f>T224*T225%</f>
        <v>4004.3900000000003</v>
      </c>
    </row>
    <row r="227" spans="12:20" x14ac:dyDescent="0.25">
      <c r="R227" s="123"/>
      <c r="S227" s="123"/>
      <c r="T227" s="123"/>
    </row>
    <row r="228" spans="12:20" x14ac:dyDescent="0.25">
      <c r="L228" s="240" t="s">
        <v>215</v>
      </c>
      <c r="M228" s="240"/>
      <c r="N228" s="240"/>
      <c r="O228" s="240"/>
      <c r="P228" s="157">
        <v>4085.7</v>
      </c>
      <c r="S228" s="110"/>
      <c r="T228" s="3"/>
    </row>
    <row r="229" spans="12:20" x14ac:dyDescent="0.25">
      <c r="N229" s="153" t="s">
        <v>216</v>
      </c>
      <c r="O229" s="146"/>
      <c r="P229" s="247">
        <f>R229+S229+T229</f>
        <v>230914.40000000002</v>
      </c>
      <c r="Q229" s="248"/>
      <c r="R229" s="3">
        <v>73435.399999999994</v>
      </c>
      <c r="S229" s="1">
        <v>76992.800000000003</v>
      </c>
      <c r="T229" s="1">
        <v>80486.2</v>
      </c>
    </row>
    <row r="230" spans="12:20" x14ac:dyDescent="0.25">
      <c r="N230" s="153" t="s">
        <v>199</v>
      </c>
      <c r="O230" s="146"/>
      <c r="P230" s="249">
        <f>P228+P229</f>
        <v>235000.10000000003</v>
      </c>
      <c r="Q230" s="249"/>
    </row>
    <row r="231" spans="12:20" x14ac:dyDescent="0.25">
      <c r="N231" s="153" t="s">
        <v>218</v>
      </c>
      <c r="O231" s="146"/>
      <c r="P231" s="250">
        <f>R219+S219+T219</f>
        <v>235056</v>
      </c>
      <c r="Q231" s="250"/>
      <c r="R231" s="3">
        <v>74126</v>
      </c>
      <c r="S231" s="158">
        <v>79375</v>
      </c>
      <c r="T231" s="158">
        <v>81555</v>
      </c>
    </row>
    <row r="232" spans="12:20" x14ac:dyDescent="0.25">
      <c r="N232" s="153" t="s">
        <v>217</v>
      </c>
      <c r="O232" s="146"/>
      <c r="P232" s="250">
        <f>P230-P231</f>
        <v>-55.899999999965075</v>
      </c>
      <c r="Q232" s="250"/>
      <c r="R232" s="3">
        <f>R229+P228-R231</f>
        <v>3395.0999999999913</v>
      </c>
      <c r="S232" s="3">
        <f>R232+S229-S231</f>
        <v>1012.8999999999942</v>
      </c>
      <c r="T232" s="3">
        <f>S232+T229-T231</f>
        <v>-55.900000000008731</v>
      </c>
    </row>
  </sheetData>
  <sheetProtection selectLockedCells="1" selectUnlockedCells="1"/>
  <mergeCells count="223">
    <mergeCell ref="L228:O228"/>
    <mergeCell ref="P229:Q229"/>
    <mergeCell ref="P230:Q230"/>
    <mergeCell ref="P231:Q231"/>
    <mergeCell ref="P232:Q232"/>
    <mergeCell ref="A1:T1"/>
    <mergeCell ref="A2:T2"/>
    <mergeCell ref="I3:T3"/>
    <mergeCell ref="I4:T4"/>
    <mergeCell ref="I5:R5"/>
    <mergeCell ref="I6:M7"/>
    <mergeCell ref="N6:N7"/>
    <mergeCell ref="O6:O7"/>
    <mergeCell ref="P6:P7"/>
    <mergeCell ref="Q6:Q7"/>
    <mergeCell ref="R6:T6"/>
    <mergeCell ref="I8:M8"/>
    <mergeCell ref="I9:M9"/>
    <mergeCell ref="I10:M10"/>
    <mergeCell ref="I11:M11"/>
    <mergeCell ref="I12:M12"/>
    <mergeCell ref="I13:L13"/>
    <mergeCell ref="I14:M14"/>
    <mergeCell ref="I15:L15"/>
    <mergeCell ref="I16:L16"/>
    <mergeCell ref="I17:M17"/>
    <mergeCell ref="I18:M18"/>
    <mergeCell ref="I19:L19"/>
    <mergeCell ref="I20:M20"/>
    <mergeCell ref="I21:M21"/>
    <mergeCell ref="I22:M22"/>
    <mergeCell ref="I23:M23"/>
    <mergeCell ref="I24:M24"/>
    <mergeCell ref="I25:M25"/>
    <mergeCell ref="I26:M26"/>
    <mergeCell ref="I27:M27"/>
    <mergeCell ref="I28:L28"/>
    <mergeCell ref="I29:L29"/>
    <mergeCell ref="I30:M30"/>
    <mergeCell ref="I31:L31"/>
    <mergeCell ref="I32:M32"/>
    <mergeCell ref="I33:M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M47"/>
    <mergeCell ref="I48:L48"/>
    <mergeCell ref="I49:M49"/>
    <mergeCell ref="I50:L50"/>
    <mergeCell ref="I51:L51"/>
    <mergeCell ref="I52:L52"/>
    <mergeCell ref="I54:L54"/>
    <mergeCell ref="I55:L55"/>
    <mergeCell ref="I56:L56"/>
    <mergeCell ref="I57:L57"/>
    <mergeCell ref="I58:L58"/>
    <mergeCell ref="I59:L59"/>
    <mergeCell ref="I60:L60"/>
    <mergeCell ref="I61:L61"/>
    <mergeCell ref="I65:L65"/>
    <mergeCell ref="I66:L66"/>
    <mergeCell ref="I67:L67"/>
    <mergeCell ref="I62:L62"/>
    <mergeCell ref="I63:L63"/>
    <mergeCell ref="I64:L64"/>
    <mergeCell ref="I68:M68"/>
    <mergeCell ref="I69:L69"/>
    <mergeCell ref="I70:L70"/>
    <mergeCell ref="I71:M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L99"/>
    <mergeCell ref="I100:M100"/>
    <mergeCell ref="I101:M101"/>
    <mergeCell ref="I102:L102"/>
    <mergeCell ref="I103:L103"/>
    <mergeCell ref="I104:L104"/>
    <mergeCell ref="I105:L105"/>
    <mergeCell ref="I106:L106"/>
    <mergeCell ref="I107:L107"/>
    <mergeCell ref="I108:L108"/>
    <mergeCell ref="I109:M109"/>
    <mergeCell ref="I110:L110"/>
    <mergeCell ref="I111:L111"/>
    <mergeCell ref="I112:M112"/>
    <mergeCell ref="I113:L113"/>
    <mergeCell ref="I114:L114"/>
    <mergeCell ref="I115:M115"/>
    <mergeCell ref="I116:L116"/>
    <mergeCell ref="I117:M117"/>
    <mergeCell ref="I118:L118"/>
    <mergeCell ref="I119:L119"/>
    <mergeCell ref="I120:L120"/>
    <mergeCell ref="I121:M121"/>
    <mergeCell ref="I122:L122"/>
    <mergeCell ref="I123:L123"/>
    <mergeCell ref="I124:M124"/>
    <mergeCell ref="I125:L125"/>
    <mergeCell ref="I126:L126"/>
    <mergeCell ref="I127:L127"/>
    <mergeCell ref="I128:L128"/>
    <mergeCell ref="I129:L129"/>
    <mergeCell ref="I130:M130"/>
    <mergeCell ref="I131:M131"/>
    <mergeCell ref="I132:M132"/>
    <mergeCell ref="I133:L133"/>
    <mergeCell ref="I134:L134"/>
    <mergeCell ref="I135:L135"/>
    <mergeCell ref="I136:L136"/>
    <mergeCell ref="I137:L137"/>
    <mergeCell ref="I138:L138"/>
    <mergeCell ref="I139:L139"/>
    <mergeCell ref="I140:L140"/>
    <mergeCell ref="I141:L141"/>
    <mergeCell ref="I142:L142"/>
    <mergeCell ref="I143:L143"/>
    <mergeCell ref="I144:L144"/>
    <mergeCell ref="I145:L145"/>
    <mergeCell ref="I146:L146"/>
    <mergeCell ref="I147:L147"/>
    <mergeCell ref="I148:L148"/>
    <mergeCell ref="I149:L149"/>
    <mergeCell ref="I150:L150"/>
    <mergeCell ref="I151:L151"/>
    <mergeCell ref="I152:L152"/>
    <mergeCell ref="I153:L153"/>
    <mergeCell ref="I154:M154"/>
    <mergeCell ref="I155:L155"/>
    <mergeCell ref="I156:M156"/>
    <mergeCell ref="I157:L157"/>
    <mergeCell ref="I158:L158"/>
    <mergeCell ref="I159:M159"/>
    <mergeCell ref="I160:L160"/>
    <mergeCell ref="I161:L161"/>
    <mergeCell ref="I162:L162"/>
    <mergeCell ref="I163:M163"/>
    <mergeCell ref="I164:L164"/>
    <mergeCell ref="I165:L165"/>
    <mergeCell ref="I166:L166"/>
    <mergeCell ref="I167:M167"/>
    <mergeCell ref="I168:M168"/>
    <mergeCell ref="I169:M169"/>
    <mergeCell ref="I170:M170"/>
    <mergeCell ref="I171:M171"/>
    <mergeCell ref="I172:L172"/>
    <mergeCell ref="I173:M173"/>
    <mergeCell ref="I174:L174"/>
    <mergeCell ref="I175:L175"/>
    <mergeCell ref="I176:L176"/>
    <mergeCell ref="I177:L177"/>
    <mergeCell ref="I178:L178"/>
    <mergeCell ref="I179:L179"/>
    <mergeCell ref="I180:L180"/>
    <mergeCell ref="I181:L181"/>
    <mergeCell ref="I191:M191"/>
    <mergeCell ref="I192:M192"/>
    <mergeCell ref="I193:M193"/>
    <mergeCell ref="I194:M194"/>
    <mergeCell ref="I195:L195"/>
    <mergeCell ref="I196:L196"/>
    <mergeCell ref="I197:L197"/>
    <mergeCell ref="I198:L198"/>
    <mergeCell ref="I199:M199"/>
    <mergeCell ref="I200:M200"/>
    <mergeCell ref="I201:L201"/>
    <mergeCell ref="I202:L202"/>
    <mergeCell ref="I203:M203"/>
    <mergeCell ref="I204:M204"/>
    <mergeCell ref="I205:L205"/>
    <mergeCell ref="I206:L206"/>
    <mergeCell ref="I207:M207"/>
    <mergeCell ref="I208:M208"/>
    <mergeCell ref="I209:L209"/>
    <mergeCell ref="I210:M210"/>
    <mergeCell ref="I211:M211"/>
    <mergeCell ref="I212:M212"/>
    <mergeCell ref="I213:M213"/>
    <mergeCell ref="I214:L214"/>
    <mergeCell ref="I215:M215"/>
    <mergeCell ref="I216:L216"/>
    <mergeCell ref="I217:L217"/>
    <mergeCell ref="L226:Q226"/>
    <mergeCell ref="I218:L218"/>
    <mergeCell ref="I219:L219"/>
    <mergeCell ref="P222:Q222"/>
    <mergeCell ref="P223:Q223"/>
    <mergeCell ref="P224:Q224"/>
    <mergeCell ref="P225:Q225"/>
  </mergeCells>
  <pageMargins left="0" right="0" top="0.19685039370078741" bottom="0.19685039370078741" header="0.51181102362204722" footer="0.51181102362204722"/>
  <pageSetup paperSize="9" scale="90" firstPageNumber="0" orientation="portrait" r:id="rId1"/>
  <headerFooter alignWithMargins="0"/>
  <rowBreaks count="7" manualBreakCount="7">
    <brk id="25" min="8" max="19" man="1"/>
    <brk id="50" max="16383" man="1"/>
    <brk id="79" max="16383" man="1"/>
    <brk id="102" max="16383" man="1"/>
    <brk id="142" min="8" max="19" man="1"/>
    <brk id="161" min="8" max="19" man="1"/>
    <brk id="195" min="8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5"/>
  <sheetViews>
    <sheetView view="pageBreakPreview" topLeftCell="I1" zoomScaleSheetLayoutView="100" workbookViewId="0">
      <selection activeCell="A2" sqref="A2:T2"/>
    </sheetView>
  </sheetViews>
  <sheetFormatPr defaultColWidth="9.109375" defaultRowHeight="13.2" x14ac:dyDescent="0.25"/>
  <cols>
    <col min="1" max="8" width="9.109375" style="1" hidden="1" customWidth="1"/>
    <col min="9" max="11" width="9.109375" style="2"/>
    <col min="12" max="12" width="24.88671875" style="2" customWidth="1"/>
    <col min="13" max="13" width="11.33203125" style="1" hidden="1" customWidth="1"/>
    <col min="14" max="14" width="5.33203125" style="1" customWidth="1"/>
    <col min="15" max="15" width="4.5546875" style="1" customWidth="1"/>
    <col min="16" max="16" width="12.33203125" style="1" customWidth="1"/>
    <col min="17" max="17" width="5.109375" style="1" customWidth="1"/>
    <col min="18" max="18" width="11.109375" style="3" customWidth="1"/>
    <col min="19" max="19" width="11.6640625" style="4" customWidth="1"/>
    <col min="20" max="20" width="12" style="1" customWidth="1"/>
    <col min="21" max="21" width="16.6640625" style="1" customWidth="1"/>
    <col min="22" max="16384" width="9.109375" style="1"/>
  </cols>
  <sheetData>
    <row r="1" spans="1:20" ht="18.75" customHeight="1" x14ac:dyDescent="0.3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</row>
    <row r="2" spans="1:20" ht="21.75" customHeight="1" x14ac:dyDescent="0.25">
      <c r="A2" s="242" t="s">
        <v>182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</row>
    <row r="3" spans="1:20" ht="13.5" customHeight="1" x14ac:dyDescent="0.3">
      <c r="A3" s="5"/>
      <c r="B3" s="5"/>
      <c r="C3" s="5"/>
      <c r="D3" s="5"/>
      <c r="E3" s="5"/>
      <c r="F3" s="5"/>
      <c r="G3" s="5"/>
      <c r="H3" s="5"/>
      <c r="I3" s="243" t="s">
        <v>197</v>
      </c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</row>
    <row r="4" spans="1:20" ht="31.5" customHeight="1" x14ac:dyDescent="0.3">
      <c r="A4" s="5"/>
      <c r="B4" s="5"/>
      <c r="C4" s="5"/>
      <c r="D4" s="5"/>
      <c r="E4" s="5"/>
      <c r="F4" s="5"/>
      <c r="G4" s="5"/>
      <c r="H4" s="5"/>
      <c r="I4" s="243" t="s">
        <v>192</v>
      </c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</row>
    <row r="5" spans="1:20" ht="6" customHeight="1" x14ac:dyDescent="0.25">
      <c r="A5" s="5"/>
      <c r="B5" s="5"/>
      <c r="C5" s="5"/>
      <c r="D5" s="5"/>
      <c r="E5" s="5"/>
      <c r="F5" s="5"/>
      <c r="G5" s="5"/>
      <c r="H5" s="5"/>
      <c r="I5" s="244"/>
      <c r="J5" s="244"/>
      <c r="K5" s="244"/>
      <c r="L5" s="244"/>
      <c r="M5" s="244"/>
      <c r="N5" s="244"/>
      <c r="O5" s="244"/>
      <c r="P5" s="244"/>
      <c r="Q5" s="244"/>
      <c r="R5" s="244"/>
    </row>
    <row r="6" spans="1:20" s="2" customFormat="1" ht="25.5" customHeight="1" x14ac:dyDescent="0.25">
      <c r="I6" s="245" t="s">
        <v>1</v>
      </c>
      <c r="J6" s="245"/>
      <c r="K6" s="245"/>
      <c r="L6" s="245"/>
      <c r="M6" s="245"/>
      <c r="N6" s="236" t="s">
        <v>2</v>
      </c>
      <c r="O6" s="236" t="s">
        <v>3</v>
      </c>
      <c r="P6" s="236" t="s">
        <v>4</v>
      </c>
      <c r="Q6" s="236" t="s">
        <v>5</v>
      </c>
      <c r="R6" s="237" t="s">
        <v>6</v>
      </c>
      <c r="S6" s="237"/>
      <c r="T6" s="237"/>
    </row>
    <row r="7" spans="1:20" s="2" customFormat="1" ht="48.75" customHeight="1" x14ac:dyDescent="0.25">
      <c r="I7" s="245"/>
      <c r="J7" s="245"/>
      <c r="K7" s="245"/>
      <c r="L7" s="245"/>
      <c r="M7" s="245"/>
      <c r="N7" s="236"/>
      <c r="O7" s="236"/>
      <c r="P7" s="236"/>
      <c r="Q7" s="236"/>
      <c r="R7" s="45" t="s">
        <v>183</v>
      </c>
      <c r="S7" s="46">
        <v>2024</v>
      </c>
      <c r="T7" s="46">
        <v>2025</v>
      </c>
    </row>
    <row r="8" spans="1:20" s="6" customFormat="1" ht="42" customHeight="1" x14ac:dyDescent="0.25">
      <c r="I8" s="251" t="s">
        <v>7</v>
      </c>
      <c r="J8" s="252"/>
      <c r="K8" s="252"/>
      <c r="L8" s="252"/>
      <c r="M8" s="252"/>
      <c r="N8" s="47">
        <v>931</v>
      </c>
      <c r="O8" s="48"/>
      <c r="P8" s="61"/>
      <c r="Q8" s="8"/>
      <c r="R8" s="78">
        <f>R9</f>
        <v>4381.1000000000004</v>
      </c>
      <c r="S8" s="78">
        <f>S9</f>
        <v>4593.7999999999993</v>
      </c>
      <c r="T8" s="79">
        <f>T9</f>
        <v>4803.7000000000007</v>
      </c>
    </row>
    <row r="9" spans="1:20" s="6" customFormat="1" ht="24.75" customHeight="1" x14ac:dyDescent="0.25">
      <c r="I9" s="253" t="s">
        <v>8</v>
      </c>
      <c r="J9" s="254"/>
      <c r="K9" s="254"/>
      <c r="L9" s="254"/>
      <c r="M9" s="254"/>
      <c r="N9" s="49">
        <v>931</v>
      </c>
      <c r="O9" s="48" t="s">
        <v>9</v>
      </c>
      <c r="P9" s="62"/>
      <c r="Q9" s="7"/>
      <c r="R9" s="80">
        <f>R10+R16</f>
        <v>4381.1000000000004</v>
      </c>
      <c r="S9" s="80">
        <f>S10+S16</f>
        <v>4593.7999999999993</v>
      </c>
      <c r="T9" s="81">
        <f>T10+T16</f>
        <v>4803.7000000000007</v>
      </c>
    </row>
    <row r="10" spans="1:20" s="6" customFormat="1" ht="39" customHeight="1" x14ac:dyDescent="0.25">
      <c r="I10" s="255" t="s">
        <v>10</v>
      </c>
      <c r="J10" s="256"/>
      <c r="K10" s="256"/>
      <c r="L10" s="256"/>
      <c r="M10" s="256"/>
      <c r="N10" s="49">
        <v>931</v>
      </c>
      <c r="O10" s="50" t="s">
        <v>11</v>
      </c>
      <c r="P10" s="62"/>
      <c r="Q10" s="7"/>
      <c r="R10" s="82">
        <f>R11</f>
        <v>1701.5</v>
      </c>
      <c r="S10" s="82">
        <f>S11</f>
        <v>1784</v>
      </c>
      <c r="T10" s="83">
        <f>T11</f>
        <v>1865.4</v>
      </c>
    </row>
    <row r="11" spans="1:20" s="6" customFormat="1" ht="96" customHeight="1" x14ac:dyDescent="0.25">
      <c r="I11" s="253" t="s">
        <v>12</v>
      </c>
      <c r="J11" s="254"/>
      <c r="K11" s="254"/>
      <c r="L11" s="254"/>
      <c r="M11" s="254"/>
      <c r="N11" s="49">
        <v>931</v>
      </c>
      <c r="O11" s="50" t="s">
        <v>11</v>
      </c>
      <c r="P11" s="62" t="s">
        <v>13</v>
      </c>
      <c r="Q11" s="9"/>
      <c r="R11" s="82">
        <f>R12+R14</f>
        <v>1701.5</v>
      </c>
      <c r="S11" s="82">
        <f>S12+S14</f>
        <v>1784</v>
      </c>
      <c r="T11" s="83">
        <f>T12+T14</f>
        <v>1865.4</v>
      </c>
    </row>
    <row r="12" spans="1:20" s="6" customFormat="1" ht="72.75" customHeight="1" x14ac:dyDescent="0.25">
      <c r="I12" s="257" t="s">
        <v>14</v>
      </c>
      <c r="J12" s="258"/>
      <c r="K12" s="258"/>
      <c r="L12" s="258"/>
      <c r="M12" s="258"/>
      <c r="N12" s="51">
        <v>931</v>
      </c>
      <c r="O12" s="52" t="s">
        <v>11</v>
      </c>
      <c r="P12" s="63" t="s">
        <v>13</v>
      </c>
      <c r="Q12" s="10" t="s">
        <v>15</v>
      </c>
      <c r="R12" s="84">
        <f>R13</f>
        <v>1701.5</v>
      </c>
      <c r="S12" s="84">
        <f>S13</f>
        <v>1784</v>
      </c>
      <c r="T12" s="85">
        <f>T13</f>
        <v>1865.4</v>
      </c>
    </row>
    <row r="13" spans="1:20" s="6" customFormat="1" ht="30" customHeight="1" x14ac:dyDescent="0.25">
      <c r="I13" s="259" t="s">
        <v>16</v>
      </c>
      <c r="J13" s="260"/>
      <c r="K13" s="260"/>
      <c r="L13" s="260"/>
      <c r="M13" s="41"/>
      <c r="N13" s="51">
        <v>931</v>
      </c>
      <c r="O13" s="52" t="s">
        <v>11</v>
      </c>
      <c r="P13" s="63" t="s">
        <v>13</v>
      </c>
      <c r="Q13" s="10" t="s">
        <v>17</v>
      </c>
      <c r="R13" s="84">
        <v>1701.5</v>
      </c>
      <c r="S13" s="97">
        <v>1784</v>
      </c>
      <c r="T13" s="97">
        <v>1865.4</v>
      </c>
    </row>
    <row r="14" spans="1:20" s="6" customFormat="1" ht="38.25" hidden="1" customHeight="1" x14ac:dyDescent="0.25">
      <c r="I14" s="232" t="s">
        <v>18</v>
      </c>
      <c r="J14" s="233"/>
      <c r="K14" s="233"/>
      <c r="L14" s="233"/>
      <c r="M14" s="233"/>
      <c r="N14" s="49">
        <v>931</v>
      </c>
      <c r="O14" s="52" t="s">
        <v>11</v>
      </c>
      <c r="P14" s="63" t="s">
        <v>19</v>
      </c>
      <c r="Q14" s="10" t="s">
        <v>20</v>
      </c>
      <c r="R14" s="84">
        <f>R15</f>
        <v>0</v>
      </c>
      <c r="S14" s="86"/>
      <c r="T14" s="87"/>
    </row>
    <row r="15" spans="1:20" s="6" customFormat="1" ht="12.75" hidden="1" customHeight="1" x14ac:dyDescent="0.25">
      <c r="I15" s="259" t="s">
        <v>21</v>
      </c>
      <c r="J15" s="260"/>
      <c r="K15" s="260"/>
      <c r="L15" s="260"/>
      <c r="M15" s="41"/>
      <c r="N15" s="49">
        <v>931</v>
      </c>
      <c r="O15" s="52" t="s">
        <v>11</v>
      </c>
      <c r="P15" s="63" t="s">
        <v>19</v>
      </c>
      <c r="Q15" s="12" t="s">
        <v>22</v>
      </c>
      <c r="R15" s="84"/>
      <c r="S15" s="86"/>
      <c r="T15" s="87"/>
    </row>
    <row r="16" spans="1:20" s="6" customFormat="1" ht="54" customHeight="1" x14ac:dyDescent="0.25">
      <c r="I16" s="261" t="s">
        <v>23</v>
      </c>
      <c r="J16" s="262"/>
      <c r="K16" s="262"/>
      <c r="L16" s="262"/>
      <c r="M16" s="42"/>
      <c r="N16" s="49">
        <v>931</v>
      </c>
      <c r="O16" s="50" t="s">
        <v>24</v>
      </c>
      <c r="P16" s="62"/>
      <c r="Q16" s="7"/>
      <c r="R16" s="82">
        <f>R17+R23+R26</f>
        <v>2679.6</v>
      </c>
      <c r="S16" s="82">
        <f>S17+S23+S26</f>
        <v>2809.7999999999997</v>
      </c>
      <c r="T16" s="83">
        <f>T17+T23+T26</f>
        <v>2938.3</v>
      </c>
    </row>
    <row r="17" spans="9:20" s="6" customFormat="1" ht="42.75" customHeight="1" x14ac:dyDescent="0.25">
      <c r="I17" s="261" t="s">
        <v>25</v>
      </c>
      <c r="J17" s="262"/>
      <c r="K17" s="262"/>
      <c r="L17" s="262"/>
      <c r="M17" s="262"/>
      <c r="N17" s="49">
        <v>931</v>
      </c>
      <c r="O17" s="50" t="s">
        <v>24</v>
      </c>
      <c r="P17" s="62" t="s">
        <v>26</v>
      </c>
      <c r="Q17" s="9"/>
      <c r="R17" s="82">
        <f>R18+R20+R22</f>
        <v>2405.4</v>
      </c>
      <c r="S17" s="82">
        <f>S18+S20+S22</f>
        <v>2522.2999999999997</v>
      </c>
      <c r="T17" s="83">
        <f>T18+T20+T22</f>
        <v>2637.6</v>
      </c>
    </row>
    <row r="18" spans="9:20" s="6" customFormat="1" ht="69.75" customHeight="1" x14ac:dyDescent="0.25">
      <c r="I18" s="263" t="s">
        <v>14</v>
      </c>
      <c r="J18" s="264"/>
      <c r="K18" s="264"/>
      <c r="L18" s="264"/>
      <c r="M18" s="264"/>
      <c r="N18" s="51">
        <v>931</v>
      </c>
      <c r="O18" s="52" t="s">
        <v>24</v>
      </c>
      <c r="P18" s="63" t="s">
        <v>26</v>
      </c>
      <c r="Q18" s="10" t="s">
        <v>15</v>
      </c>
      <c r="R18" s="84">
        <f>R19</f>
        <v>1134.3</v>
      </c>
      <c r="S18" s="84">
        <f>S19</f>
        <v>1189.3</v>
      </c>
      <c r="T18" s="85">
        <f>T19</f>
        <v>1243.5999999999999</v>
      </c>
    </row>
    <row r="19" spans="9:20" s="6" customFormat="1" ht="28.5" customHeight="1" x14ac:dyDescent="0.25">
      <c r="I19" s="259" t="s">
        <v>28</v>
      </c>
      <c r="J19" s="260"/>
      <c r="K19" s="260"/>
      <c r="L19" s="260"/>
      <c r="M19" s="41"/>
      <c r="N19" s="51">
        <v>931</v>
      </c>
      <c r="O19" s="52" t="s">
        <v>24</v>
      </c>
      <c r="P19" s="63" t="s">
        <v>26</v>
      </c>
      <c r="Q19" s="10" t="s">
        <v>17</v>
      </c>
      <c r="R19" s="84">
        <v>1134.3</v>
      </c>
      <c r="S19" s="97">
        <v>1189.3</v>
      </c>
      <c r="T19" s="97">
        <v>1243.5999999999999</v>
      </c>
    </row>
    <row r="20" spans="9:20" s="6" customFormat="1" ht="26.25" customHeight="1" x14ac:dyDescent="0.25">
      <c r="I20" s="178" t="s">
        <v>18</v>
      </c>
      <c r="J20" s="179"/>
      <c r="K20" s="179"/>
      <c r="L20" s="179"/>
      <c r="M20" s="179"/>
      <c r="N20" s="51">
        <v>931</v>
      </c>
      <c r="O20" s="52" t="s">
        <v>24</v>
      </c>
      <c r="P20" s="63" t="s">
        <v>26</v>
      </c>
      <c r="Q20" s="10" t="s">
        <v>20</v>
      </c>
      <c r="R20" s="84">
        <f>R21</f>
        <v>1271</v>
      </c>
      <c r="S20" s="84">
        <f>S21</f>
        <v>1332.9</v>
      </c>
      <c r="T20" s="85">
        <f>T21</f>
        <v>1393.9</v>
      </c>
    </row>
    <row r="21" spans="9:20" s="6" customFormat="1" ht="25.5" customHeight="1" x14ac:dyDescent="0.25">
      <c r="I21" s="178" t="s">
        <v>21</v>
      </c>
      <c r="J21" s="179"/>
      <c r="K21" s="179"/>
      <c r="L21" s="179"/>
      <c r="M21" s="179"/>
      <c r="N21" s="51">
        <v>931</v>
      </c>
      <c r="O21" s="52" t="s">
        <v>24</v>
      </c>
      <c r="P21" s="63" t="s">
        <v>26</v>
      </c>
      <c r="Q21" s="10" t="s">
        <v>22</v>
      </c>
      <c r="R21" s="84">
        <v>1271</v>
      </c>
      <c r="S21" s="97">
        <v>1332.9</v>
      </c>
      <c r="T21" s="97">
        <v>1393.9</v>
      </c>
    </row>
    <row r="22" spans="9:20" s="6" customFormat="1" ht="23.25" customHeight="1" x14ac:dyDescent="0.25">
      <c r="I22" s="265" t="s">
        <v>29</v>
      </c>
      <c r="J22" s="266"/>
      <c r="K22" s="266"/>
      <c r="L22" s="266"/>
      <c r="M22" s="266"/>
      <c r="N22" s="51">
        <v>931</v>
      </c>
      <c r="O22" s="52" t="s">
        <v>24</v>
      </c>
      <c r="P22" s="63" t="s">
        <v>26</v>
      </c>
      <c r="Q22" s="10" t="s">
        <v>30</v>
      </c>
      <c r="R22" s="84">
        <v>0.1</v>
      </c>
      <c r="S22" s="97">
        <v>0.1</v>
      </c>
      <c r="T22" s="97">
        <v>0.1</v>
      </c>
    </row>
    <row r="23" spans="9:20" s="6" customFormat="1" ht="84" customHeight="1" x14ac:dyDescent="0.25">
      <c r="I23" s="253" t="s">
        <v>31</v>
      </c>
      <c r="J23" s="254"/>
      <c r="K23" s="254"/>
      <c r="L23" s="254"/>
      <c r="M23" s="254"/>
      <c r="N23" s="49">
        <v>931</v>
      </c>
      <c r="O23" s="50" t="s">
        <v>24</v>
      </c>
      <c r="P23" s="62" t="s">
        <v>32</v>
      </c>
      <c r="Q23" s="9"/>
      <c r="R23" s="82">
        <f t="shared" ref="R23:T24" si="0">R24</f>
        <v>178.2</v>
      </c>
      <c r="S23" s="82">
        <f t="shared" si="0"/>
        <v>186.9</v>
      </c>
      <c r="T23" s="83">
        <f t="shared" si="0"/>
        <v>195.4</v>
      </c>
    </row>
    <row r="24" spans="9:20" s="6" customFormat="1" ht="71.25" customHeight="1" x14ac:dyDescent="0.25">
      <c r="I24" s="178" t="s">
        <v>27</v>
      </c>
      <c r="J24" s="179"/>
      <c r="K24" s="179"/>
      <c r="L24" s="179"/>
      <c r="M24" s="179"/>
      <c r="N24" s="51">
        <v>931</v>
      </c>
      <c r="O24" s="52" t="s">
        <v>24</v>
      </c>
      <c r="P24" s="63" t="s">
        <v>32</v>
      </c>
      <c r="Q24" s="10" t="s">
        <v>15</v>
      </c>
      <c r="R24" s="84">
        <f t="shared" si="0"/>
        <v>178.2</v>
      </c>
      <c r="S24" s="84">
        <f t="shared" si="0"/>
        <v>186.9</v>
      </c>
      <c r="T24" s="85">
        <f t="shared" si="0"/>
        <v>195.4</v>
      </c>
    </row>
    <row r="25" spans="9:20" s="6" customFormat="1" ht="26.25" customHeight="1" x14ac:dyDescent="0.25">
      <c r="I25" s="232" t="s">
        <v>28</v>
      </c>
      <c r="J25" s="233"/>
      <c r="K25" s="233"/>
      <c r="L25" s="233"/>
      <c r="M25" s="233"/>
      <c r="N25" s="51">
        <v>931</v>
      </c>
      <c r="O25" s="52" t="s">
        <v>24</v>
      </c>
      <c r="P25" s="63" t="s">
        <v>32</v>
      </c>
      <c r="Q25" s="10" t="s">
        <v>17</v>
      </c>
      <c r="R25" s="84">
        <v>178.2</v>
      </c>
      <c r="S25" s="97">
        <v>186.9</v>
      </c>
      <c r="T25" s="97">
        <v>195.4</v>
      </c>
    </row>
    <row r="26" spans="9:20" s="6" customFormat="1" ht="63" customHeight="1" x14ac:dyDescent="0.25">
      <c r="I26" s="253" t="s">
        <v>33</v>
      </c>
      <c r="J26" s="254"/>
      <c r="K26" s="254"/>
      <c r="L26" s="254"/>
      <c r="M26" s="254"/>
      <c r="N26" s="49">
        <v>931</v>
      </c>
      <c r="O26" s="50" t="s">
        <v>24</v>
      </c>
      <c r="P26" s="64" t="s">
        <v>34</v>
      </c>
      <c r="Q26" s="10"/>
      <c r="R26" s="82">
        <f t="shared" ref="R26:T27" si="1">R27</f>
        <v>96</v>
      </c>
      <c r="S26" s="82">
        <f t="shared" si="1"/>
        <v>100.6</v>
      </c>
      <c r="T26" s="83">
        <f t="shared" si="1"/>
        <v>105.3</v>
      </c>
    </row>
    <row r="27" spans="9:20" s="6" customFormat="1" ht="19.5" customHeight="1" x14ac:dyDescent="0.25">
      <c r="I27" s="176" t="s">
        <v>35</v>
      </c>
      <c r="J27" s="177"/>
      <c r="K27" s="177"/>
      <c r="L27" s="177"/>
      <c r="M27" s="177"/>
      <c r="N27" s="51">
        <v>931</v>
      </c>
      <c r="O27" s="52" t="s">
        <v>24</v>
      </c>
      <c r="P27" s="65" t="s">
        <v>34</v>
      </c>
      <c r="Q27" s="15" t="s">
        <v>36</v>
      </c>
      <c r="R27" s="88">
        <f t="shared" si="1"/>
        <v>96</v>
      </c>
      <c r="S27" s="88">
        <f t="shared" si="1"/>
        <v>100.6</v>
      </c>
      <c r="T27" s="89">
        <f t="shared" si="1"/>
        <v>105.3</v>
      </c>
    </row>
    <row r="28" spans="9:20" s="6" customFormat="1" ht="21.75" customHeight="1" x14ac:dyDescent="0.25">
      <c r="I28" s="267" t="s">
        <v>29</v>
      </c>
      <c r="J28" s="268"/>
      <c r="K28" s="268"/>
      <c r="L28" s="268"/>
      <c r="M28" s="16"/>
      <c r="N28" s="51">
        <v>931</v>
      </c>
      <c r="O28" s="52" t="s">
        <v>24</v>
      </c>
      <c r="P28" s="65" t="s">
        <v>34</v>
      </c>
      <c r="Q28" s="15" t="s">
        <v>30</v>
      </c>
      <c r="R28" s="90">
        <v>96</v>
      </c>
      <c r="S28" s="97">
        <v>100.6</v>
      </c>
      <c r="T28" s="97">
        <v>105.3</v>
      </c>
    </row>
    <row r="29" spans="9:20" s="6" customFormat="1" ht="41.25" customHeight="1" x14ac:dyDescent="0.25">
      <c r="I29" s="253" t="s">
        <v>37</v>
      </c>
      <c r="J29" s="254"/>
      <c r="K29" s="254"/>
      <c r="L29" s="254"/>
      <c r="M29" s="71"/>
      <c r="N29" s="49">
        <v>887</v>
      </c>
      <c r="O29" s="50"/>
      <c r="P29" s="64"/>
      <c r="Q29" s="14"/>
      <c r="R29" s="82">
        <f>R30+R62+R95+R105+R159+R188+R193+R209</f>
        <v>69744.900000000009</v>
      </c>
      <c r="S29" s="82">
        <f>S30+S62+S95+S105+S159+S188+S193+S209</f>
        <v>72831.899999999994</v>
      </c>
      <c r="T29" s="83">
        <f>T30+T62+T95+T105+T159+T188+T193+T209</f>
        <v>72746.899999999994</v>
      </c>
    </row>
    <row r="30" spans="9:20" s="6" customFormat="1" ht="23.25" customHeight="1" x14ac:dyDescent="0.25">
      <c r="I30" s="253" t="s">
        <v>8</v>
      </c>
      <c r="J30" s="254"/>
      <c r="K30" s="254"/>
      <c r="L30" s="254"/>
      <c r="M30" s="254"/>
      <c r="N30" s="49">
        <v>887</v>
      </c>
      <c r="O30" s="48" t="s">
        <v>9</v>
      </c>
      <c r="P30" s="62"/>
      <c r="Q30" s="7"/>
      <c r="R30" s="82">
        <f>R31+R51+R55</f>
        <v>12809.800000000001</v>
      </c>
      <c r="S30" s="82">
        <f>S31+S51+S55</f>
        <v>13430.1</v>
      </c>
      <c r="T30" s="83">
        <f>T31+T51+T55</f>
        <v>14042.2</v>
      </c>
    </row>
    <row r="31" spans="9:20" s="17" customFormat="1" ht="60" customHeight="1" x14ac:dyDescent="0.25">
      <c r="I31" s="253" t="s">
        <v>38</v>
      </c>
      <c r="J31" s="254"/>
      <c r="K31" s="254"/>
      <c r="L31" s="254"/>
      <c r="M31" s="18"/>
      <c r="N31" s="49">
        <v>887</v>
      </c>
      <c r="O31" s="50" t="s">
        <v>39</v>
      </c>
      <c r="P31" s="62"/>
      <c r="Q31" s="9"/>
      <c r="R31" s="82">
        <f>R35+R38+R46</f>
        <v>12677.1</v>
      </c>
      <c r="S31" s="82">
        <f>S35+S38+S46</f>
        <v>13292</v>
      </c>
      <c r="T31" s="83">
        <f>T35+T38+T46</f>
        <v>13898.800000000001</v>
      </c>
    </row>
    <row r="32" spans="9:20" s="17" customFormat="1" ht="14.25" hidden="1" customHeight="1" x14ac:dyDescent="0.25">
      <c r="I32" s="255" t="s">
        <v>40</v>
      </c>
      <c r="J32" s="256"/>
      <c r="K32" s="256"/>
      <c r="L32" s="256"/>
      <c r="M32" s="256"/>
      <c r="N32" s="49">
        <v>887</v>
      </c>
      <c r="O32" s="50" t="s">
        <v>39</v>
      </c>
      <c r="P32" s="62" t="s">
        <v>41</v>
      </c>
      <c r="Q32" s="9"/>
      <c r="R32" s="82">
        <f t="shared" ref="R32:T33" si="2">R33</f>
        <v>0</v>
      </c>
      <c r="S32" s="82">
        <f t="shared" si="2"/>
        <v>0</v>
      </c>
      <c r="T32" s="83">
        <f t="shared" si="2"/>
        <v>0</v>
      </c>
    </row>
    <row r="33" spans="9:20" s="17" customFormat="1" ht="15" hidden="1" customHeight="1" x14ac:dyDescent="0.25">
      <c r="I33" s="257" t="s">
        <v>27</v>
      </c>
      <c r="J33" s="258"/>
      <c r="K33" s="258"/>
      <c r="L33" s="258"/>
      <c r="M33" s="258"/>
      <c r="N33" s="49">
        <v>887</v>
      </c>
      <c r="O33" s="52" t="s">
        <v>39</v>
      </c>
      <c r="P33" s="63" t="s">
        <v>41</v>
      </c>
      <c r="Q33" s="10" t="s">
        <v>15</v>
      </c>
      <c r="R33" s="84">
        <f t="shared" si="2"/>
        <v>0</v>
      </c>
      <c r="S33" s="84">
        <f t="shared" si="2"/>
        <v>0</v>
      </c>
      <c r="T33" s="85">
        <f t="shared" si="2"/>
        <v>0</v>
      </c>
    </row>
    <row r="34" spans="9:20" s="17" customFormat="1" ht="15" hidden="1" customHeight="1" x14ac:dyDescent="0.25">
      <c r="I34" s="257" t="s">
        <v>42</v>
      </c>
      <c r="J34" s="258"/>
      <c r="K34" s="258"/>
      <c r="L34" s="258"/>
      <c r="M34" s="19"/>
      <c r="N34" s="49">
        <v>887</v>
      </c>
      <c r="O34" s="52" t="s">
        <v>39</v>
      </c>
      <c r="P34" s="63" t="s">
        <v>41</v>
      </c>
      <c r="Q34" s="10" t="s">
        <v>17</v>
      </c>
      <c r="R34" s="84"/>
      <c r="S34" s="84"/>
      <c r="T34" s="85"/>
    </row>
    <row r="35" spans="9:20" s="6" customFormat="1" ht="15" hidden="1" customHeight="1" x14ac:dyDescent="0.25">
      <c r="I35" s="269" t="s">
        <v>43</v>
      </c>
      <c r="J35" s="270"/>
      <c r="K35" s="270"/>
      <c r="L35" s="270"/>
      <c r="M35" s="20"/>
      <c r="N35" s="49">
        <v>887</v>
      </c>
      <c r="O35" s="50" t="s">
        <v>39</v>
      </c>
      <c r="P35" s="62" t="s">
        <v>44</v>
      </c>
      <c r="Q35" s="9"/>
      <c r="R35" s="82">
        <f t="shared" ref="R35:T36" si="3">R36</f>
        <v>0</v>
      </c>
      <c r="S35" s="82">
        <f t="shared" si="3"/>
        <v>0</v>
      </c>
      <c r="T35" s="83">
        <f t="shared" si="3"/>
        <v>0</v>
      </c>
    </row>
    <row r="36" spans="9:20" s="6" customFormat="1" ht="15" hidden="1" customHeight="1" x14ac:dyDescent="0.25">
      <c r="I36" s="271" t="s">
        <v>14</v>
      </c>
      <c r="J36" s="272"/>
      <c r="K36" s="272"/>
      <c r="L36" s="272"/>
      <c r="M36" s="21"/>
      <c r="N36" s="51">
        <v>887</v>
      </c>
      <c r="O36" s="52" t="s">
        <v>39</v>
      </c>
      <c r="P36" s="63" t="s">
        <v>44</v>
      </c>
      <c r="Q36" s="10" t="s">
        <v>15</v>
      </c>
      <c r="R36" s="84">
        <f t="shared" si="3"/>
        <v>0</v>
      </c>
      <c r="S36" s="84">
        <f t="shared" si="3"/>
        <v>0</v>
      </c>
      <c r="T36" s="85">
        <f t="shared" si="3"/>
        <v>0</v>
      </c>
    </row>
    <row r="37" spans="9:20" s="6" customFormat="1" ht="15" hidden="1" customHeight="1" x14ac:dyDescent="0.25">
      <c r="I37" s="267" t="s">
        <v>16</v>
      </c>
      <c r="J37" s="268"/>
      <c r="K37" s="268"/>
      <c r="L37" s="268"/>
      <c r="M37" s="21"/>
      <c r="N37" s="51">
        <v>887</v>
      </c>
      <c r="O37" s="52" t="s">
        <v>39</v>
      </c>
      <c r="P37" s="63" t="s">
        <v>44</v>
      </c>
      <c r="Q37" s="10" t="s">
        <v>17</v>
      </c>
      <c r="R37" s="84"/>
      <c r="S37" s="84"/>
      <c r="T37" s="85"/>
    </row>
    <row r="38" spans="9:20" s="6" customFormat="1" ht="56.25" customHeight="1" x14ac:dyDescent="0.25">
      <c r="I38" s="269" t="s">
        <v>45</v>
      </c>
      <c r="J38" s="270"/>
      <c r="K38" s="270"/>
      <c r="L38" s="270"/>
      <c r="M38" s="20"/>
      <c r="N38" s="49">
        <v>887</v>
      </c>
      <c r="O38" s="50" t="s">
        <v>39</v>
      </c>
      <c r="P38" s="62" t="s">
        <v>41</v>
      </c>
      <c r="Q38" s="9"/>
      <c r="R38" s="82">
        <f>R39+R41+R43</f>
        <v>11534.2</v>
      </c>
      <c r="S38" s="82">
        <f>S39+S41+S43</f>
        <v>12093.6</v>
      </c>
      <c r="T38" s="83">
        <f>T39+T41+T43</f>
        <v>12645.7</v>
      </c>
    </row>
    <row r="39" spans="9:20" s="6" customFormat="1" ht="78.75" customHeight="1" x14ac:dyDescent="0.25">
      <c r="I39" s="257" t="s">
        <v>14</v>
      </c>
      <c r="J39" s="258"/>
      <c r="K39" s="258"/>
      <c r="L39" s="258"/>
      <c r="M39" s="21"/>
      <c r="N39" s="51">
        <v>887</v>
      </c>
      <c r="O39" s="52" t="s">
        <v>39</v>
      </c>
      <c r="P39" s="63" t="s">
        <v>41</v>
      </c>
      <c r="Q39" s="10" t="s">
        <v>15</v>
      </c>
      <c r="R39" s="84">
        <f>R40</f>
        <v>9641.6</v>
      </c>
      <c r="S39" s="84">
        <f>S40</f>
        <v>10109.1</v>
      </c>
      <c r="T39" s="85">
        <f>T40</f>
        <v>10570.7</v>
      </c>
    </row>
    <row r="40" spans="9:20" s="6" customFormat="1" ht="30.75" customHeight="1" x14ac:dyDescent="0.25">
      <c r="I40" s="259" t="s">
        <v>16</v>
      </c>
      <c r="J40" s="260"/>
      <c r="K40" s="260"/>
      <c r="L40" s="260"/>
      <c r="M40" s="21"/>
      <c r="N40" s="51">
        <v>887</v>
      </c>
      <c r="O40" s="52" t="s">
        <v>39</v>
      </c>
      <c r="P40" s="63" t="s">
        <v>41</v>
      </c>
      <c r="Q40" s="10" t="s">
        <v>17</v>
      </c>
      <c r="R40" s="84">
        <v>9641.6</v>
      </c>
      <c r="S40" s="97">
        <v>10109.1</v>
      </c>
      <c r="T40" s="97">
        <v>10570.7</v>
      </c>
    </row>
    <row r="41" spans="9:20" s="6" customFormat="1" ht="30" customHeight="1" x14ac:dyDescent="0.25">
      <c r="I41" s="267" t="s">
        <v>18</v>
      </c>
      <c r="J41" s="268"/>
      <c r="K41" s="268"/>
      <c r="L41" s="268"/>
      <c r="M41" s="21"/>
      <c r="N41" s="51">
        <v>887</v>
      </c>
      <c r="O41" s="52" t="s">
        <v>39</v>
      </c>
      <c r="P41" s="63" t="s">
        <v>41</v>
      </c>
      <c r="Q41" s="10" t="s">
        <v>20</v>
      </c>
      <c r="R41" s="84">
        <f>R42</f>
        <v>1887.5</v>
      </c>
      <c r="S41" s="84">
        <f>S42</f>
        <v>1979.4</v>
      </c>
      <c r="T41" s="85">
        <f>T42</f>
        <v>2069.9</v>
      </c>
    </row>
    <row r="42" spans="9:20" s="6" customFormat="1" ht="28.5" customHeight="1" x14ac:dyDescent="0.25">
      <c r="I42" s="273" t="s">
        <v>21</v>
      </c>
      <c r="J42" s="274"/>
      <c r="K42" s="274"/>
      <c r="L42" s="274"/>
      <c r="M42" s="22"/>
      <c r="N42" s="53">
        <v>887</v>
      </c>
      <c r="O42" s="54" t="s">
        <v>39</v>
      </c>
      <c r="P42" s="66" t="s">
        <v>41</v>
      </c>
      <c r="Q42" s="23" t="s">
        <v>22</v>
      </c>
      <c r="R42" s="84">
        <v>1887.5</v>
      </c>
      <c r="S42" s="97">
        <v>1979.4</v>
      </c>
      <c r="T42" s="97">
        <v>2069.9</v>
      </c>
    </row>
    <row r="43" spans="9:20" s="6" customFormat="1" ht="20.25" customHeight="1" x14ac:dyDescent="0.25">
      <c r="I43" s="257" t="s">
        <v>35</v>
      </c>
      <c r="J43" s="258"/>
      <c r="K43" s="258"/>
      <c r="L43" s="258"/>
      <c r="M43" s="21"/>
      <c r="N43" s="51">
        <v>887</v>
      </c>
      <c r="O43" s="52" t="s">
        <v>39</v>
      </c>
      <c r="P43" s="63" t="s">
        <v>41</v>
      </c>
      <c r="Q43" s="10" t="s">
        <v>36</v>
      </c>
      <c r="R43" s="84">
        <f>R45+R44</f>
        <v>5.0999999999999996</v>
      </c>
      <c r="S43" s="84">
        <f>S45+S44</f>
        <v>5.0999999999999996</v>
      </c>
      <c r="T43" s="85">
        <f>T45+T44</f>
        <v>5.0999999999999996</v>
      </c>
    </row>
    <row r="44" spans="9:20" s="6" customFormat="1" ht="102.75" customHeight="1" x14ac:dyDescent="0.25">
      <c r="I44" s="257" t="s">
        <v>46</v>
      </c>
      <c r="J44" s="258"/>
      <c r="K44" s="258"/>
      <c r="L44" s="258"/>
      <c r="M44" s="21"/>
      <c r="N44" s="51">
        <v>887</v>
      </c>
      <c r="O44" s="52" t="s">
        <v>39</v>
      </c>
      <c r="P44" s="63" t="s">
        <v>41</v>
      </c>
      <c r="Q44" s="10" t="s">
        <v>47</v>
      </c>
      <c r="R44" s="84">
        <f>0</f>
        <v>0</v>
      </c>
      <c r="S44" s="97">
        <v>0</v>
      </c>
      <c r="T44" s="97">
        <v>0</v>
      </c>
    </row>
    <row r="45" spans="9:20" s="6" customFormat="1" ht="20.25" customHeight="1" x14ac:dyDescent="0.25">
      <c r="I45" s="267" t="s">
        <v>29</v>
      </c>
      <c r="J45" s="268"/>
      <c r="K45" s="268"/>
      <c r="L45" s="268"/>
      <c r="M45" s="21"/>
      <c r="N45" s="51">
        <v>887</v>
      </c>
      <c r="O45" s="52" t="s">
        <v>39</v>
      </c>
      <c r="P45" s="63" t="s">
        <v>41</v>
      </c>
      <c r="Q45" s="10" t="s">
        <v>30</v>
      </c>
      <c r="R45" s="100">
        <v>5.0999999999999996</v>
      </c>
      <c r="S45" s="101">
        <v>5.0999999999999996</v>
      </c>
      <c r="T45" s="101">
        <v>5.0999999999999996</v>
      </c>
    </row>
    <row r="46" spans="9:20" s="6" customFormat="1" ht="78" customHeight="1" x14ac:dyDescent="0.25">
      <c r="I46" s="269" t="s">
        <v>48</v>
      </c>
      <c r="J46" s="270"/>
      <c r="K46" s="270"/>
      <c r="L46" s="270"/>
      <c r="M46" s="13"/>
      <c r="N46" s="49">
        <v>887</v>
      </c>
      <c r="O46" s="50" t="s">
        <v>39</v>
      </c>
      <c r="P46" s="62" t="s">
        <v>49</v>
      </c>
      <c r="Q46" s="39"/>
      <c r="R46" s="104">
        <f>R47+R49</f>
        <v>1142.9000000000001</v>
      </c>
      <c r="S46" s="105">
        <f>S47+S49</f>
        <v>1198.4000000000001</v>
      </c>
      <c r="T46" s="106">
        <f>T47+T49</f>
        <v>1253.1000000000001</v>
      </c>
    </row>
    <row r="47" spans="9:20" s="6" customFormat="1" ht="75.75" customHeight="1" x14ac:dyDescent="0.25">
      <c r="I47" s="257" t="s">
        <v>27</v>
      </c>
      <c r="J47" s="258"/>
      <c r="K47" s="258"/>
      <c r="L47" s="258"/>
      <c r="M47" s="258"/>
      <c r="N47" s="51">
        <v>887</v>
      </c>
      <c r="O47" s="52" t="s">
        <v>39</v>
      </c>
      <c r="P47" s="63" t="s">
        <v>49</v>
      </c>
      <c r="Q47" s="10" t="s">
        <v>15</v>
      </c>
      <c r="R47" s="102">
        <f>R48</f>
        <v>1063.4000000000001</v>
      </c>
      <c r="S47" s="102">
        <f>S48</f>
        <v>1115</v>
      </c>
      <c r="T47" s="103">
        <f>T48</f>
        <v>1165.9000000000001</v>
      </c>
    </row>
    <row r="48" spans="9:20" s="6" customFormat="1" ht="30" customHeight="1" x14ac:dyDescent="0.25">
      <c r="I48" s="267" t="s">
        <v>16</v>
      </c>
      <c r="J48" s="268"/>
      <c r="K48" s="268"/>
      <c r="L48" s="268"/>
      <c r="M48" s="11"/>
      <c r="N48" s="51">
        <v>887</v>
      </c>
      <c r="O48" s="52" t="s">
        <v>39</v>
      </c>
      <c r="P48" s="63" t="s">
        <v>49</v>
      </c>
      <c r="Q48" s="10" t="s">
        <v>17</v>
      </c>
      <c r="R48" s="84">
        <v>1063.4000000000001</v>
      </c>
      <c r="S48" s="97">
        <v>1115</v>
      </c>
      <c r="T48" s="97">
        <v>1165.9000000000001</v>
      </c>
    </row>
    <row r="49" spans="1:20" s="6" customFormat="1" ht="28.5" customHeight="1" x14ac:dyDescent="0.25">
      <c r="I49" s="176" t="s">
        <v>18</v>
      </c>
      <c r="J49" s="177"/>
      <c r="K49" s="177"/>
      <c r="L49" s="177"/>
      <c r="M49" s="177"/>
      <c r="N49" s="51">
        <v>887</v>
      </c>
      <c r="O49" s="52" t="s">
        <v>39</v>
      </c>
      <c r="P49" s="63" t="s">
        <v>49</v>
      </c>
      <c r="Q49" s="10" t="s">
        <v>20</v>
      </c>
      <c r="R49" s="84">
        <f>R50</f>
        <v>79.5</v>
      </c>
      <c r="S49" s="84">
        <f>S50</f>
        <v>83.4</v>
      </c>
      <c r="T49" s="85">
        <f>T50</f>
        <v>87.2</v>
      </c>
    </row>
    <row r="50" spans="1:20" s="6" customFormat="1" ht="28.5" customHeight="1" x14ac:dyDescent="0.25">
      <c r="I50" s="267" t="s">
        <v>21</v>
      </c>
      <c r="J50" s="268"/>
      <c r="K50" s="268"/>
      <c r="L50" s="268"/>
      <c r="M50" s="21"/>
      <c r="N50" s="51">
        <v>887</v>
      </c>
      <c r="O50" s="52" t="s">
        <v>39</v>
      </c>
      <c r="P50" s="63" t="s">
        <v>49</v>
      </c>
      <c r="Q50" s="10" t="s">
        <v>22</v>
      </c>
      <c r="R50" s="84">
        <v>79.5</v>
      </c>
      <c r="S50" s="97">
        <v>83.4</v>
      </c>
      <c r="T50" s="97">
        <v>87.2</v>
      </c>
    </row>
    <row r="51" spans="1:20" s="17" customFormat="1" ht="23.25" customHeight="1" x14ac:dyDescent="0.25">
      <c r="I51" s="253" t="s">
        <v>204</v>
      </c>
      <c r="J51" s="254"/>
      <c r="K51" s="254"/>
      <c r="L51" s="254"/>
      <c r="M51" s="24"/>
      <c r="N51" s="49">
        <v>887</v>
      </c>
      <c r="O51" s="50" t="s">
        <v>50</v>
      </c>
      <c r="P51" s="62"/>
      <c r="Q51" s="9"/>
      <c r="R51" s="82">
        <f t="shared" ref="R51:T53" si="4">R52</f>
        <v>20</v>
      </c>
      <c r="S51" s="82">
        <f t="shared" si="4"/>
        <v>20</v>
      </c>
      <c r="T51" s="83">
        <f t="shared" si="4"/>
        <v>20</v>
      </c>
    </row>
    <row r="52" spans="1:20" s="6" customFormat="1" ht="19.5" customHeight="1" x14ac:dyDescent="0.25">
      <c r="I52" s="276" t="s">
        <v>203</v>
      </c>
      <c r="J52" s="277"/>
      <c r="K52" s="277"/>
      <c r="L52" s="278"/>
      <c r="M52" s="117"/>
      <c r="N52" s="51">
        <v>887</v>
      </c>
      <c r="O52" s="52" t="s">
        <v>50</v>
      </c>
      <c r="P52" s="63" t="s">
        <v>51</v>
      </c>
      <c r="Q52" s="10"/>
      <c r="R52" s="84">
        <f t="shared" si="4"/>
        <v>20</v>
      </c>
      <c r="S52" s="84">
        <f t="shared" si="4"/>
        <v>20</v>
      </c>
      <c r="T52" s="85">
        <f t="shared" si="4"/>
        <v>20</v>
      </c>
    </row>
    <row r="53" spans="1:20" s="6" customFormat="1" ht="20.25" customHeight="1" x14ac:dyDescent="0.25">
      <c r="I53" s="115" t="s">
        <v>35</v>
      </c>
      <c r="J53" s="116"/>
      <c r="K53" s="116"/>
      <c r="L53" s="116"/>
      <c r="M53" s="116"/>
      <c r="N53" s="51">
        <v>887</v>
      </c>
      <c r="O53" s="52" t="s">
        <v>50</v>
      </c>
      <c r="P53" s="63" t="s">
        <v>51</v>
      </c>
      <c r="Q53" s="10" t="s">
        <v>36</v>
      </c>
      <c r="R53" s="84">
        <f t="shared" si="4"/>
        <v>20</v>
      </c>
      <c r="S53" s="84">
        <f t="shared" si="4"/>
        <v>20</v>
      </c>
      <c r="T53" s="85">
        <f t="shared" si="4"/>
        <v>20</v>
      </c>
    </row>
    <row r="54" spans="1:20" s="6" customFormat="1" ht="21.75" customHeight="1" x14ac:dyDescent="0.25">
      <c r="I54" s="267" t="s">
        <v>180</v>
      </c>
      <c r="J54" s="275"/>
      <c r="K54" s="275"/>
      <c r="L54" s="275"/>
      <c r="M54" s="25"/>
      <c r="N54" s="51">
        <v>887</v>
      </c>
      <c r="O54" s="52" t="s">
        <v>50</v>
      </c>
      <c r="P54" s="63" t="s">
        <v>51</v>
      </c>
      <c r="Q54" s="10" t="s">
        <v>52</v>
      </c>
      <c r="R54" s="84">
        <v>20</v>
      </c>
      <c r="S54" s="97">
        <v>20</v>
      </c>
      <c r="T54" s="97">
        <v>20</v>
      </c>
    </row>
    <row r="55" spans="1:20" s="6" customFormat="1" ht="21.75" customHeight="1" x14ac:dyDescent="0.25">
      <c r="I55" s="253" t="s">
        <v>53</v>
      </c>
      <c r="J55" s="254"/>
      <c r="K55" s="254"/>
      <c r="L55" s="254"/>
      <c r="M55" s="25"/>
      <c r="N55" s="49">
        <v>887</v>
      </c>
      <c r="O55" s="50" t="s">
        <v>54</v>
      </c>
      <c r="P55" s="62" t="s">
        <v>55</v>
      </c>
      <c r="Q55" s="9"/>
      <c r="R55" s="82">
        <f>R56+R59</f>
        <v>112.7</v>
      </c>
      <c r="S55" s="82">
        <f>S56+S59</f>
        <v>118.10000000000001</v>
      </c>
      <c r="T55" s="83">
        <f>T56+T59</f>
        <v>123.4</v>
      </c>
    </row>
    <row r="56" spans="1:20" s="6" customFormat="1" ht="73.5" customHeight="1" x14ac:dyDescent="0.25">
      <c r="I56" s="253" t="s">
        <v>184</v>
      </c>
      <c r="J56" s="254"/>
      <c r="K56" s="254"/>
      <c r="L56" s="254"/>
      <c r="M56" s="21"/>
      <c r="N56" s="49">
        <v>887</v>
      </c>
      <c r="O56" s="50" t="s">
        <v>54</v>
      </c>
      <c r="P56" s="62" t="s">
        <v>56</v>
      </c>
      <c r="Q56" s="9"/>
      <c r="R56" s="82">
        <f t="shared" ref="R56:T57" si="5">R57</f>
        <v>8.4</v>
      </c>
      <c r="S56" s="82">
        <f t="shared" si="5"/>
        <v>8.6999999999999993</v>
      </c>
      <c r="T56" s="83">
        <f t="shared" si="5"/>
        <v>9</v>
      </c>
    </row>
    <row r="57" spans="1:20" s="6" customFormat="1" ht="28.5" customHeight="1" x14ac:dyDescent="0.25">
      <c r="I57" s="267" t="s">
        <v>18</v>
      </c>
      <c r="J57" s="268"/>
      <c r="K57" s="268"/>
      <c r="L57" s="268"/>
      <c r="M57" s="21"/>
      <c r="N57" s="51">
        <v>887</v>
      </c>
      <c r="O57" s="52" t="s">
        <v>54</v>
      </c>
      <c r="P57" s="63" t="s">
        <v>56</v>
      </c>
      <c r="Q57" s="10" t="s">
        <v>20</v>
      </c>
      <c r="R57" s="84">
        <f t="shared" si="5"/>
        <v>8.4</v>
      </c>
      <c r="S57" s="84">
        <f t="shared" si="5"/>
        <v>8.6999999999999993</v>
      </c>
      <c r="T57" s="85">
        <f t="shared" si="5"/>
        <v>9</v>
      </c>
    </row>
    <row r="58" spans="1:20" s="6" customFormat="1" ht="30" customHeight="1" x14ac:dyDescent="0.25">
      <c r="I58" s="267" t="s">
        <v>21</v>
      </c>
      <c r="J58" s="268"/>
      <c r="K58" s="268"/>
      <c r="L58" s="268"/>
      <c r="M58" s="21"/>
      <c r="N58" s="51">
        <v>887</v>
      </c>
      <c r="O58" s="52" t="s">
        <v>54</v>
      </c>
      <c r="P58" s="63" t="s">
        <v>56</v>
      </c>
      <c r="Q58" s="10" t="s">
        <v>22</v>
      </c>
      <c r="R58" s="84">
        <v>8.4</v>
      </c>
      <c r="S58" s="97">
        <v>8.6999999999999993</v>
      </c>
      <c r="T58" s="97">
        <v>9</v>
      </c>
    </row>
    <row r="59" spans="1:20" s="6" customFormat="1" ht="30" customHeight="1" x14ac:dyDescent="0.25">
      <c r="I59" s="279" t="s">
        <v>57</v>
      </c>
      <c r="J59" s="280"/>
      <c r="K59" s="280"/>
      <c r="L59" s="280"/>
      <c r="M59" s="24"/>
      <c r="N59" s="49">
        <v>887</v>
      </c>
      <c r="O59" s="50" t="s">
        <v>54</v>
      </c>
      <c r="P59" s="62" t="s">
        <v>58</v>
      </c>
      <c r="Q59" s="10"/>
      <c r="R59" s="82">
        <f t="shared" ref="R59:T60" si="6">R60</f>
        <v>104.3</v>
      </c>
      <c r="S59" s="82">
        <f t="shared" si="6"/>
        <v>109.4</v>
      </c>
      <c r="T59" s="83">
        <f t="shared" si="6"/>
        <v>114.4</v>
      </c>
    </row>
    <row r="60" spans="1:20" s="6" customFormat="1" ht="30" customHeight="1" x14ac:dyDescent="0.25">
      <c r="I60" s="267" t="s">
        <v>18</v>
      </c>
      <c r="J60" s="268"/>
      <c r="K60" s="268"/>
      <c r="L60" s="268"/>
      <c r="M60" s="21"/>
      <c r="N60" s="51">
        <v>887</v>
      </c>
      <c r="O60" s="52" t="s">
        <v>54</v>
      </c>
      <c r="P60" s="63" t="s">
        <v>58</v>
      </c>
      <c r="Q60" s="10" t="s">
        <v>20</v>
      </c>
      <c r="R60" s="84">
        <f t="shared" si="6"/>
        <v>104.3</v>
      </c>
      <c r="S60" s="84">
        <f t="shared" si="6"/>
        <v>109.4</v>
      </c>
      <c r="T60" s="85">
        <f t="shared" si="6"/>
        <v>114.4</v>
      </c>
    </row>
    <row r="61" spans="1:20" s="6" customFormat="1" ht="30" customHeight="1" x14ac:dyDescent="0.25">
      <c r="I61" s="267" t="s">
        <v>21</v>
      </c>
      <c r="J61" s="268"/>
      <c r="K61" s="268"/>
      <c r="L61" s="268"/>
      <c r="M61" s="21"/>
      <c r="N61" s="51">
        <v>887</v>
      </c>
      <c r="O61" s="52" t="s">
        <v>54</v>
      </c>
      <c r="P61" s="63" t="s">
        <v>58</v>
      </c>
      <c r="Q61" s="10" t="s">
        <v>22</v>
      </c>
      <c r="R61" s="92">
        <v>104.3</v>
      </c>
      <c r="S61" s="97">
        <v>109.4</v>
      </c>
      <c r="T61" s="97">
        <v>114.4</v>
      </c>
    </row>
    <row r="62" spans="1:20" s="17" customFormat="1" ht="33.75" customHeight="1" x14ac:dyDescent="0.25">
      <c r="I62" s="253" t="s">
        <v>59</v>
      </c>
      <c r="J62" s="254"/>
      <c r="K62" s="254"/>
      <c r="L62" s="254"/>
      <c r="M62" s="24"/>
      <c r="N62" s="49">
        <v>887</v>
      </c>
      <c r="O62" s="50" t="s">
        <v>60</v>
      </c>
      <c r="P62" s="62"/>
      <c r="Q62" s="14"/>
      <c r="R62" s="82">
        <f>R67+R70</f>
        <v>43.099999999999994</v>
      </c>
      <c r="S62" s="82">
        <f>S67+S70</f>
        <v>45.2</v>
      </c>
      <c r="T62" s="83">
        <f>T67+T70</f>
        <v>47.6</v>
      </c>
    </row>
    <row r="63" spans="1:20" s="17" customFormat="1" ht="46.5" customHeight="1" x14ac:dyDescent="0.25">
      <c r="I63" s="253" t="s">
        <v>61</v>
      </c>
      <c r="J63" s="254"/>
      <c r="K63" s="254"/>
      <c r="L63" s="254"/>
      <c r="M63" s="26"/>
      <c r="N63" s="49">
        <v>887</v>
      </c>
      <c r="O63" s="50" t="s">
        <v>62</v>
      </c>
      <c r="P63" s="62"/>
      <c r="Q63" s="14"/>
      <c r="R63" s="82">
        <f>R64+R67</f>
        <v>11.2</v>
      </c>
      <c r="S63" s="82">
        <f>S64+S67</f>
        <v>11.8</v>
      </c>
      <c r="T63" s="83">
        <f>T64+T67</f>
        <v>12.4</v>
      </c>
    </row>
    <row r="64" spans="1:20" s="6" customFormat="1" ht="81" hidden="1" customHeight="1" x14ac:dyDescent="0.25">
      <c r="A64" s="17"/>
      <c r="B64" s="17"/>
      <c r="C64" s="17"/>
      <c r="D64" s="17"/>
      <c r="E64" s="17"/>
      <c r="F64" s="17"/>
      <c r="G64" s="17"/>
      <c r="H64" s="17"/>
      <c r="I64" s="281" t="s">
        <v>63</v>
      </c>
      <c r="J64" s="282"/>
      <c r="K64" s="282"/>
      <c r="L64" s="282"/>
      <c r="M64" s="26"/>
      <c r="N64" s="49">
        <v>887</v>
      </c>
      <c r="O64" s="50" t="s">
        <v>64</v>
      </c>
      <c r="P64" s="62" t="s">
        <v>65</v>
      </c>
      <c r="Q64" s="9"/>
      <c r="R64" s="82">
        <f t="shared" ref="R64:T65" si="7">R65</f>
        <v>0</v>
      </c>
      <c r="S64" s="82">
        <f t="shared" si="7"/>
        <v>0</v>
      </c>
      <c r="T64" s="83">
        <f t="shared" si="7"/>
        <v>0</v>
      </c>
    </row>
    <row r="65" spans="1:20" s="6" customFormat="1" ht="59.25" hidden="1" customHeight="1" x14ac:dyDescent="0.25">
      <c r="I65" s="267" t="s">
        <v>18</v>
      </c>
      <c r="J65" s="268"/>
      <c r="K65" s="268"/>
      <c r="L65" s="268"/>
      <c r="M65" s="268"/>
      <c r="N65" s="49">
        <v>887</v>
      </c>
      <c r="O65" s="52" t="s">
        <v>64</v>
      </c>
      <c r="P65" s="63" t="s">
        <v>65</v>
      </c>
      <c r="Q65" s="10" t="s">
        <v>20</v>
      </c>
      <c r="R65" s="84">
        <f t="shared" si="7"/>
        <v>0</v>
      </c>
      <c r="S65" s="84">
        <f t="shared" si="7"/>
        <v>0</v>
      </c>
      <c r="T65" s="85">
        <f t="shared" si="7"/>
        <v>0</v>
      </c>
    </row>
    <row r="66" spans="1:20" s="6" customFormat="1" ht="42" hidden="1" customHeight="1" x14ac:dyDescent="0.25">
      <c r="I66" s="267" t="s">
        <v>21</v>
      </c>
      <c r="J66" s="268"/>
      <c r="K66" s="268"/>
      <c r="L66" s="268"/>
      <c r="M66" s="27"/>
      <c r="N66" s="49">
        <v>887</v>
      </c>
      <c r="O66" s="52" t="s">
        <v>64</v>
      </c>
      <c r="P66" s="63" t="s">
        <v>65</v>
      </c>
      <c r="Q66" s="10" t="s">
        <v>22</v>
      </c>
      <c r="R66" s="84"/>
      <c r="S66" s="84"/>
      <c r="T66" s="85"/>
    </row>
    <row r="67" spans="1:20" s="6" customFormat="1" ht="93.75" customHeight="1" x14ac:dyDescent="0.25">
      <c r="A67" s="17"/>
      <c r="B67" s="17"/>
      <c r="C67" s="17"/>
      <c r="D67" s="17"/>
      <c r="E67" s="17"/>
      <c r="F67" s="17"/>
      <c r="G67" s="17"/>
      <c r="H67" s="17"/>
      <c r="I67" s="253" t="s">
        <v>66</v>
      </c>
      <c r="J67" s="254"/>
      <c r="K67" s="254"/>
      <c r="L67" s="254"/>
      <c r="M67" s="26"/>
      <c r="N67" s="49">
        <v>887</v>
      </c>
      <c r="O67" s="50" t="s">
        <v>62</v>
      </c>
      <c r="P67" s="62" t="s">
        <v>67</v>
      </c>
      <c r="Q67" s="9"/>
      <c r="R67" s="93">
        <f t="shared" ref="R67:T68" si="8">R68</f>
        <v>11.2</v>
      </c>
      <c r="S67" s="93">
        <f t="shared" si="8"/>
        <v>11.8</v>
      </c>
      <c r="T67" s="94">
        <f t="shared" si="8"/>
        <v>12.4</v>
      </c>
    </row>
    <row r="68" spans="1:20" s="6" customFormat="1" ht="29.25" customHeight="1" x14ac:dyDescent="0.25">
      <c r="I68" s="176" t="s">
        <v>18</v>
      </c>
      <c r="J68" s="177"/>
      <c r="K68" s="177"/>
      <c r="L68" s="177"/>
      <c r="M68" s="177"/>
      <c r="N68" s="51">
        <v>887</v>
      </c>
      <c r="O68" s="52" t="s">
        <v>62</v>
      </c>
      <c r="P68" s="63" t="s">
        <v>67</v>
      </c>
      <c r="Q68" s="10" t="s">
        <v>20</v>
      </c>
      <c r="R68" s="84">
        <f t="shared" si="8"/>
        <v>11.2</v>
      </c>
      <c r="S68" s="84">
        <f t="shared" si="8"/>
        <v>11.8</v>
      </c>
      <c r="T68" s="85">
        <f t="shared" si="8"/>
        <v>12.4</v>
      </c>
    </row>
    <row r="69" spans="1:20" s="6" customFormat="1" ht="31.5" customHeight="1" x14ac:dyDescent="0.25">
      <c r="I69" s="267" t="s">
        <v>21</v>
      </c>
      <c r="J69" s="268"/>
      <c r="K69" s="268"/>
      <c r="L69" s="268"/>
      <c r="M69" s="21"/>
      <c r="N69" s="51">
        <v>887</v>
      </c>
      <c r="O69" s="52" t="s">
        <v>62</v>
      </c>
      <c r="P69" s="63" t="s">
        <v>67</v>
      </c>
      <c r="Q69" s="10" t="s">
        <v>22</v>
      </c>
      <c r="R69" s="84">
        <v>11.2</v>
      </c>
      <c r="S69" s="97">
        <v>11.8</v>
      </c>
      <c r="T69" s="97">
        <v>12.4</v>
      </c>
    </row>
    <row r="70" spans="1:20" s="6" customFormat="1" ht="41.25" customHeight="1" x14ac:dyDescent="0.25">
      <c r="I70" s="253" t="s">
        <v>68</v>
      </c>
      <c r="J70" s="254"/>
      <c r="K70" s="254"/>
      <c r="L70" s="254"/>
      <c r="M70" s="21"/>
      <c r="N70" s="49">
        <v>887</v>
      </c>
      <c r="O70" s="50" t="s">
        <v>69</v>
      </c>
      <c r="P70" s="62"/>
      <c r="Q70" s="9"/>
      <c r="R70" s="82">
        <f>R71+R74+R77+R83+R86+R89+R80+R92</f>
        <v>31.9</v>
      </c>
      <c r="S70" s="82">
        <f>S71+S74+S77+S83+S86+S89+S80+S92</f>
        <v>33.4</v>
      </c>
      <c r="T70" s="83">
        <f>T71+T74+T77+T83+T86+T89+T80+T92</f>
        <v>35.200000000000003</v>
      </c>
    </row>
    <row r="71" spans="1:20" s="6" customFormat="1" ht="56.25" customHeight="1" x14ac:dyDescent="0.25">
      <c r="I71" s="253" t="s">
        <v>186</v>
      </c>
      <c r="J71" s="254"/>
      <c r="K71" s="254"/>
      <c r="L71" s="254"/>
      <c r="M71" s="11"/>
      <c r="N71" s="49">
        <v>887</v>
      </c>
      <c r="O71" s="50" t="s">
        <v>69</v>
      </c>
      <c r="P71" s="64" t="s">
        <v>70</v>
      </c>
      <c r="Q71" s="14"/>
      <c r="R71" s="82">
        <f t="shared" ref="R71:T72" si="9">R72</f>
        <v>5.6</v>
      </c>
      <c r="S71" s="82">
        <f t="shared" si="9"/>
        <v>5.9</v>
      </c>
      <c r="T71" s="83">
        <f t="shared" si="9"/>
        <v>6.2</v>
      </c>
    </row>
    <row r="72" spans="1:20" s="6" customFormat="1" ht="29.25" customHeight="1" x14ac:dyDescent="0.25">
      <c r="I72" s="267" t="s">
        <v>18</v>
      </c>
      <c r="J72" s="268"/>
      <c r="K72" s="268"/>
      <c r="L72" s="268"/>
      <c r="M72" s="11"/>
      <c r="N72" s="51">
        <v>887</v>
      </c>
      <c r="O72" s="52" t="s">
        <v>69</v>
      </c>
      <c r="P72" s="65" t="s">
        <v>70</v>
      </c>
      <c r="Q72" s="15" t="s">
        <v>20</v>
      </c>
      <c r="R72" s="84">
        <f t="shared" si="9"/>
        <v>5.6</v>
      </c>
      <c r="S72" s="84">
        <f t="shared" si="9"/>
        <v>5.9</v>
      </c>
      <c r="T72" s="85">
        <f t="shared" si="9"/>
        <v>6.2</v>
      </c>
    </row>
    <row r="73" spans="1:20" s="6" customFormat="1" ht="33" customHeight="1" x14ac:dyDescent="0.25">
      <c r="I73" s="267" t="s">
        <v>21</v>
      </c>
      <c r="J73" s="268"/>
      <c r="K73" s="268"/>
      <c r="L73" s="268"/>
      <c r="M73" s="11"/>
      <c r="N73" s="51">
        <v>887</v>
      </c>
      <c r="O73" s="52" t="s">
        <v>69</v>
      </c>
      <c r="P73" s="65" t="s">
        <v>70</v>
      </c>
      <c r="Q73" s="15" t="s">
        <v>22</v>
      </c>
      <c r="R73" s="84">
        <v>5.6</v>
      </c>
      <c r="S73" s="97">
        <v>5.9</v>
      </c>
      <c r="T73" s="97">
        <v>6.2</v>
      </c>
    </row>
    <row r="74" spans="1:20" s="6" customFormat="1" ht="60.75" customHeight="1" x14ac:dyDescent="0.25">
      <c r="I74" s="253" t="s">
        <v>187</v>
      </c>
      <c r="J74" s="254"/>
      <c r="K74" s="254"/>
      <c r="L74" s="254"/>
      <c r="M74" s="11"/>
      <c r="N74" s="49">
        <v>887</v>
      </c>
      <c r="O74" s="50" t="s">
        <v>69</v>
      </c>
      <c r="P74" s="64" t="s">
        <v>71</v>
      </c>
      <c r="Q74" s="14"/>
      <c r="R74" s="93">
        <f t="shared" ref="R74:T75" si="10">R75</f>
        <v>5.6</v>
      </c>
      <c r="S74" s="93">
        <f t="shared" si="10"/>
        <v>5.9</v>
      </c>
      <c r="T74" s="94">
        <f t="shared" si="10"/>
        <v>6.2</v>
      </c>
    </row>
    <row r="75" spans="1:20" s="6" customFormat="1" ht="29.25" customHeight="1" x14ac:dyDescent="0.25">
      <c r="I75" s="267" t="s">
        <v>18</v>
      </c>
      <c r="J75" s="268"/>
      <c r="K75" s="268"/>
      <c r="L75" s="268"/>
      <c r="M75" s="11"/>
      <c r="N75" s="51">
        <v>887</v>
      </c>
      <c r="O75" s="52" t="s">
        <v>69</v>
      </c>
      <c r="P75" s="65" t="s">
        <v>71</v>
      </c>
      <c r="Q75" s="15" t="s">
        <v>20</v>
      </c>
      <c r="R75" s="84">
        <f t="shared" si="10"/>
        <v>5.6</v>
      </c>
      <c r="S75" s="84">
        <f t="shared" si="10"/>
        <v>5.9</v>
      </c>
      <c r="T75" s="85">
        <f t="shared" si="10"/>
        <v>6.2</v>
      </c>
    </row>
    <row r="76" spans="1:20" s="6" customFormat="1" ht="31.5" customHeight="1" x14ac:dyDescent="0.25">
      <c r="I76" s="267" t="s">
        <v>21</v>
      </c>
      <c r="J76" s="268"/>
      <c r="K76" s="268"/>
      <c r="L76" s="268"/>
      <c r="M76" s="11"/>
      <c r="N76" s="51">
        <v>887</v>
      </c>
      <c r="O76" s="52" t="s">
        <v>69</v>
      </c>
      <c r="P76" s="65" t="s">
        <v>71</v>
      </c>
      <c r="Q76" s="15" t="s">
        <v>22</v>
      </c>
      <c r="R76" s="84">
        <v>5.6</v>
      </c>
      <c r="S76" s="97">
        <v>5.9</v>
      </c>
      <c r="T76" s="97">
        <v>6.2</v>
      </c>
    </row>
    <row r="77" spans="1:20" s="17" customFormat="1" ht="62.25" customHeight="1" x14ac:dyDescent="0.25">
      <c r="I77" s="253" t="s">
        <v>194</v>
      </c>
      <c r="J77" s="254"/>
      <c r="K77" s="254"/>
      <c r="L77" s="254"/>
      <c r="M77" s="13"/>
      <c r="N77" s="49">
        <v>887</v>
      </c>
      <c r="O77" s="50" t="s">
        <v>69</v>
      </c>
      <c r="P77" s="64" t="s">
        <v>72</v>
      </c>
      <c r="Q77" s="14"/>
      <c r="R77" s="93">
        <f t="shared" ref="R77:T78" si="11">R78</f>
        <v>9.5</v>
      </c>
      <c r="S77" s="93">
        <f t="shared" si="11"/>
        <v>9.9</v>
      </c>
      <c r="T77" s="94">
        <f t="shared" si="11"/>
        <v>10.4</v>
      </c>
    </row>
    <row r="78" spans="1:20" s="17" customFormat="1" ht="25.5" customHeight="1" x14ac:dyDescent="0.25">
      <c r="I78" s="267" t="s">
        <v>18</v>
      </c>
      <c r="J78" s="268"/>
      <c r="K78" s="268"/>
      <c r="L78" s="268"/>
      <c r="M78" s="13"/>
      <c r="N78" s="51">
        <v>887</v>
      </c>
      <c r="O78" s="52" t="s">
        <v>69</v>
      </c>
      <c r="P78" s="65" t="s">
        <v>72</v>
      </c>
      <c r="Q78" s="15" t="s">
        <v>20</v>
      </c>
      <c r="R78" s="84">
        <f t="shared" si="11"/>
        <v>9.5</v>
      </c>
      <c r="S78" s="84">
        <f t="shared" si="11"/>
        <v>9.9</v>
      </c>
      <c r="T78" s="85">
        <f t="shared" si="11"/>
        <v>10.4</v>
      </c>
    </row>
    <row r="79" spans="1:20" s="17" customFormat="1" ht="24.75" customHeight="1" x14ac:dyDescent="0.25">
      <c r="I79" s="267" t="s">
        <v>21</v>
      </c>
      <c r="J79" s="268"/>
      <c r="K79" s="268"/>
      <c r="L79" s="268"/>
      <c r="M79" s="13"/>
      <c r="N79" s="51">
        <v>887</v>
      </c>
      <c r="O79" s="52" t="s">
        <v>69</v>
      </c>
      <c r="P79" s="65" t="s">
        <v>72</v>
      </c>
      <c r="Q79" s="15" t="s">
        <v>22</v>
      </c>
      <c r="R79" s="84">
        <v>9.5</v>
      </c>
      <c r="S79" s="97">
        <v>9.9</v>
      </c>
      <c r="T79" s="97">
        <v>10.4</v>
      </c>
    </row>
    <row r="80" spans="1:20" s="17" customFormat="1" ht="63" hidden="1" customHeight="1" x14ac:dyDescent="0.25">
      <c r="I80" s="283" t="s">
        <v>73</v>
      </c>
      <c r="J80" s="284"/>
      <c r="K80" s="284"/>
      <c r="L80" s="284"/>
      <c r="M80" s="13"/>
      <c r="N80" s="55">
        <v>887</v>
      </c>
      <c r="O80" s="56" t="s">
        <v>69</v>
      </c>
      <c r="P80" s="67" t="s">
        <v>74</v>
      </c>
      <c r="Q80" s="28"/>
      <c r="R80" s="43">
        <f>R81</f>
        <v>0</v>
      </c>
      <c r="S80" s="99"/>
      <c r="T80" s="99"/>
    </row>
    <row r="81" spans="9:20" s="17" customFormat="1" ht="25.5" hidden="1" customHeight="1" x14ac:dyDescent="0.25">
      <c r="I81" s="285" t="s">
        <v>18</v>
      </c>
      <c r="J81" s="286"/>
      <c r="K81" s="286"/>
      <c r="L81" s="286"/>
      <c r="M81" s="13"/>
      <c r="N81" s="57">
        <v>887</v>
      </c>
      <c r="O81" s="58" t="s">
        <v>69</v>
      </c>
      <c r="P81" s="68" t="s">
        <v>74</v>
      </c>
      <c r="Q81" s="29" t="s">
        <v>20</v>
      </c>
      <c r="R81" s="44">
        <f>R82</f>
        <v>0</v>
      </c>
      <c r="S81" s="99"/>
      <c r="T81" s="99"/>
    </row>
    <row r="82" spans="9:20" s="17" customFormat="1" ht="25.5" hidden="1" customHeight="1" x14ac:dyDescent="0.25">
      <c r="I82" s="285" t="s">
        <v>21</v>
      </c>
      <c r="J82" s="286"/>
      <c r="K82" s="286"/>
      <c r="L82" s="286"/>
      <c r="M82" s="13"/>
      <c r="N82" s="57">
        <v>887</v>
      </c>
      <c r="O82" s="58" t="s">
        <v>69</v>
      </c>
      <c r="P82" s="68" t="s">
        <v>74</v>
      </c>
      <c r="Q82" s="29" t="s">
        <v>22</v>
      </c>
      <c r="R82" s="44"/>
      <c r="S82" s="99"/>
      <c r="T82" s="99"/>
    </row>
    <row r="83" spans="9:20" s="6" customFormat="1" ht="88.5" customHeight="1" x14ac:dyDescent="0.25">
      <c r="I83" s="269" t="s">
        <v>188</v>
      </c>
      <c r="J83" s="270"/>
      <c r="K83" s="270"/>
      <c r="L83" s="270"/>
      <c r="M83" s="11"/>
      <c r="N83" s="49">
        <v>887</v>
      </c>
      <c r="O83" s="50" t="s">
        <v>69</v>
      </c>
      <c r="P83" s="64" t="s">
        <v>75</v>
      </c>
      <c r="Q83" s="14"/>
      <c r="R83" s="82">
        <f t="shared" ref="R83:T84" si="12">R84</f>
        <v>5.6</v>
      </c>
      <c r="S83" s="82">
        <f t="shared" si="12"/>
        <v>5.9</v>
      </c>
      <c r="T83" s="83">
        <f t="shared" si="12"/>
        <v>6.2</v>
      </c>
    </row>
    <row r="84" spans="9:20" s="6" customFormat="1" ht="29.25" customHeight="1" x14ac:dyDescent="0.25">
      <c r="I84" s="267" t="s">
        <v>18</v>
      </c>
      <c r="J84" s="268"/>
      <c r="K84" s="268"/>
      <c r="L84" s="268"/>
      <c r="M84" s="11"/>
      <c r="N84" s="51">
        <v>887</v>
      </c>
      <c r="O84" s="52" t="s">
        <v>69</v>
      </c>
      <c r="P84" s="65" t="s">
        <v>75</v>
      </c>
      <c r="Q84" s="15" t="s">
        <v>20</v>
      </c>
      <c r="R84" s="84">
        <f t="shared" si="12"/>
        <v>5.6</v>
      </c>
      <c r="S84" s="84">
        <f t="shared" si="12"/>
        <v>5.9</v>
      </c>
      <c r="T84" s="85">
        <f t="shared" si="12"/>
        <v>6.2</v>
      </c>
    </row>
    <row r="85" spans="9:20" s="6" customFormat="1" ht="31.5" customHeight="1" x14ac:dyDescent="0.25">
      <c r="I85" s="267" t="s">
        <v>21</v>
      </c>
      <c r="J85" s="268"/>
      <c r="K85" s="268"/>
      <c r="L85" s="268"/>
      <c r="M85" s="11"/>
      <c r="N85" s="51">
        <v>887</v>
      </c>
      <c r="O85" s="52" t="s">
        <v>69</v>
      </c>
      <c r="P85" s="65" t="s">
        <v>75</v>
      </c>
      <c r="Q85" s="15" t="s">
        <v>22</v>
      </c>
      <c r="R85" s="84">
        <v>5.6</v>
      </c>
      <c r="S85" s="97">
        <v>5.9</v>
      </c>
      <c r="T85" s="97">
        <v>6.2</v>
      </c>
    </row>
    <row r="86" spans="9:20" s="6" customFormat="1" ht="75" customHeight="1" x14ac:dyDescent="0.25">
      <c r="I86" s="269" t="s">
        <v>189</v>
      </c>
      <c r="J86" s="270"/>
      <c r="K86" s="270"/>
      <c r="L86" s="270"/>
      <c r="M86" s="11"/>
      <c r="N86" s="49">
        <v>887</v>
      </c>
      <c r="O86" s="50" t="s">
        <v>69</v>
      </c>
      <c r="P86" s="64" t="s">
        <v>76</v>
      </c>
      <c r="Q86" s="14"/>
      <c r="R86" s="93">
        <f t="shared" ref="R86:T87" si="13">R87</f>
        <v>2.8</v>
      </c>
      <c r="S86" s="93">
        <f t="shared" si="13"/>
        <v>2.9</v>
      </c>
      <c r="T86" s="94">
        <f t="shared" si="13"/>
        <v>3.1</v>
      </c>
    </row>
    <row r="87" spans="9:20" s="6" customFormat="1" ht="26.25" customHeight="1" x14ac:dyDescent="0.25">
      <c r="I87" s="267" t="s">
        <v>18</v>
      </c>
      <c r="J87" s="268"/>
      <c r="K87" s="268"/>
      <c r="L87" s="268"/>
      <c r="M87" s="11"/>
      <c r="N87" s="51">
        <v>887</v>
      </c>
      <c r="O87" s="52" t="s">
        <v>69</v>
      </c>
      <c r="P87" s="65" t="s">
        <v>76</v>
      </c>
      <c r="Q87" s="15" t="s">
        <v>20</v>
      </c>
      <c r="R87" s="84">
        <f t="shared" si="13"/>
        <v>2.8</v>
      </c>
      <c r="S87" s="84">
        <f t="shared" si="13"/>
        <v>2.9</v>
      </c>
      <c r="T87" s="85">
        <f t="shared" si="13"/>
        <v>3.1</v>
      </c>
    </row>
    <row r="88" spans="9:20" s="6" customFormat="1" ht="24" customHeight="1" x14ac:dyDescent="0.25">
      <c r="I88" s="267" t="s">
        <v>21</v>
      </c>
      <c r="J88" s="268"/>
      <c r="K88" s="268"/>
      <c r="L88" s="268"/>
      <c r="M88" s="11"/>
      <c r="N88" s="51">
        <v>887</v>
      </c>
      <c r="O88" s="52" t="s">
        <v>69</v>
      </c>
      <c r="P88" s="65" t="s">
        <v>76</v>
      </c>
      <c r="Q88" s="15" t="s">
        <v>22</v>
      </c>
      <c r="R88" s="84">
        <v>2.8</v>
      </c>
      <c r="S88" s="97">
        <v>2.9</v>
      </c>
      <c r="T88" s="97">
        <v>3.1</v>
      </c>
    </row>
    <row r="89" spans="9:20" s="6" customFormat="1" ht="135" customHeight="1" x14ac:dyDescent="0.25">
      <c r="I89" s="269" t="s">
        <v>190</v>
      </c>
      <c r="J89" s="270"/>
      <c r="K89" s="270"/>
      <c r="L89" s="270"/>
      <c r="M89" s="11"/>
      <c r="N89" s="49">
        <v>887</v>
      </c>
      <c r="O89" s="50" t="s">
        <v>69</v>
      </c>
      <c r="P89" s="64" t="s">
        <v>77</v>
      </c>
      <c r="Q89" s="14"/>
      <c r="R89" s="93">
        <f t="shared" ref="R89:T90" si="14">R90</f>
        <v>2.8</v>
      </c>
      <c r="S89" s="93">
        <f t="shared" si="14"/>
        <v>2.9</v>
      </c>
      <c r="T89" s="94">
        <f t="shared" si="14"/>
        <v>3.1</v>
      </c>
    </row>
    <row r="90" spans="9:20" s="6" customFormat="1" ht="30" customHeight="1" x14ac:dyDescent="0.25">
      <c r="I90" s="267" t="s">
        <v>18</v>
      </c>
      <c r="J90" s="268"/>
      <c r="K90" s="268"/>
      <c r="L90" s="268"/>
      <c r="M90" s="11"/>
      <c r="N90" s="51">
        <v>887</v>
      </c>
      <c r="O90" s="52" t="s">
        <v>69</v>
      </c>
      <c r="P90" s="65" t="s">
        <v>77</v>
      </c>
      <c r="Q90" s="15" t="s">
        <v>20</v>
      </c>
      <c r="R90" s="84">
        <f t="shared" si="14"/>
        <v>2.8</v>
      </c>
      <c r="S90" s="84">
        <f t="shared" si="14"/>
        <v>2.9</v>
      </c>
      <c r="T90" s="85">
        <f t="shared" si="14"/>
        <v>3.1</v>
      </c>
    </row>
    <row r="91" spans="9:20" s="6" customFormat="1" ht="30" customHeight="1" x14ac:dyDescent="0.25">
      <c r="I91" s="267" t="s">
        <v>21</v>
      </c>
      <c r="J91" s="268"/>
      <c r="K91" s="268"/>
      <c r="L91" s="268"/>
      <c r="M91" s="11"/>
      <c r="N91" s="51">
        <v>887</v>
      </c>
      <c r="O91" s="52" t="s">
        <v>69</v>
      </c>
      <c r="P91" s="65" t="s">
        <v>77</v>
      </c>
      <c r="Q91" s="15" t="s">
        <v>22</v>
      </c>
      <c r="R91" s="84">
        <v>2.8</v>
      </c>
      <c r="S91" s="97">
        <v>2.9</v>
      </c>
      <c r="T91" s="97">
        <v>3.1</v>
      </c>
    </row>
    <row r="92" spans="9:20" s="6" customFormat="1" ht="98.25" hidden="1" customHeight="1" x14ac:dyDescent="0.25">
      <c r="I92" s="283" t="s">
        <v>78</v>
      </c>
      <c r="J92" s="284"/>
      <c r="K92" s="284"/>
      <c r="L92" s="284"/>
      <c r="M92" s="11"/>
      <c r="N92" s="55">
        <v>887</v>
      </c>
      <c r="O92" s="56" t="s">
        <v>69</v>
      </c>
      <c r="P92" s="67" t="s">
        <v>79</v>
      </c>
      <c r="Q92" s="28"/>
      <c r="R92" s="43">
        <f>R93</f>
        <v>0</v>
      </c>
      <c r="S92" s="97"/>
      <c r="T92" s="97"/>
    </row>
    <row r="93" spans="9:20" s="6" customFormat="1" ht="34.5" hidden="1" customHeight="1" x14ac:dyDescent="0.25">
      <c r="I93" s="285" t="s">
        <v>18</v>
      </c>
      <c r="J93" s="286"/>
      <c r="K93" s="286"/>
      <c r="L93" s="286"/>
      <c r="M93" s="11"/>
      <c r="N93" s="57">
        <v>887</v>
      </c>
      <c r="O93" s="58" t="s">
        <v>69</v>
      </c>
      <c r="P93" s="68" t="s">
        <v>79</v>
      </c>
      <c r="Q93" s="29" t="s">
        <v>20</v>
      </c>
      <c r="R93" s="44">
        <f>R94</f>
        <v>0</v>
      </c>
      <c r="S93" s="97"/>
      <c r="T93" s="97"/>
    </row>
    <row r="94" spans="9:20" s="6" customFormat="1" ht="34.5" hidden="1" customHeight="1" x14ac:dyDescent="0.25">
      <c r="I94" s="285" t="s">
        <v>21</v>
      </c>
      <c r="J94" s="286"/>
      <c r="K94" s="286"/>
      <c r="L94" s="286"/>
      <c r="M94" s="11"/>
      <c r="N94" s="57">
        <v>887</v>
      </c>
      <c r="O94" s="58" t="s">
        <v>69</v>
      </c>
      <c r="P94" s="68" t="s">
        <v>79</v>
      </c>
      <c r="Q94" s="29" t="s">
        <v>22</v>
      </c>
      <c r="R94" s="44"/>
      <c r="S94" s="97"/>
      <c r="T94" s="97"/>
    </row>
    <row r="95" spans="9:20" s="6" customFormat="1" ht="27.75" customHeight="1" x14ac:dyDescent="0.25">
      <c r="I95" s="253" t="s">
        <v>80</v>
      </c>
      <c r="J95" s="254"/>
      <c r="K95" s="254"/>
      <c r="L95" s="254"/>
      <c r="M95" s="21"/>
      <c r="N95" s="49">
        <v>887</v>
      </c>
      <c r="O95" s="50" t="s">
        <v>81</v>
      </c>
      <c r="P95" s="62"/>
      <c r="Q95" s="14"/>
      <c r="R95" s="82">
        <f>R96+R100</f>
        <v>18113.900000000001</v>
      </c>
      <c r="S95" s="82">
        <f>S96+S100</f>
        <v>18996</v>
      </c>
      <c r="T95" s="83">
        <f>T96+T100</f>
        <v>19864.2</v>
      </c>
    </row>
    <row r="96" spans="9:20" s="17" customFormat="1" ht="22.5" customHeight="1" x14ac:dyDescent="0.25">
      <c r="I96" s="253" t="s">
        <v>82</v>
      </c>
      <c r="J96" s="254"/>
      <c r="K96" s="254"/>
      <c r="L96" s="254"/>
      <c r="M96" s="24"/>
      <c r="N96" s="49">
        <v>887</v>
      </c>
      <c r="O96" s="50" t="s">
        <v>83</v>
      </c>
      <c r="P96" s="62"/>
      <c r="Q96" s="14"/>
      <c r="R96" s="82">
        <f>R97</f>
        <v>115.7</v>
      </c>
      <c r="S96" s="82">
        <f t="shared" ref="S96:T98" si="15">S97</f>
        <v>121.3</v>
      </c>
      <c r="T96" s="83">
        <f t="shared" si="15"/>
        <v>126.9</v>
      </c>
    </row>
    <row r="97" spans="9:20" s="17" customFormat="1" ht="126" customHeight="1" x14ac:dyDescent="0.25">
      <c r="I97" s="253" t="s">
        <v>181</v>
      </c>
      <c r="J97" s="254"/>
      <c r="K97" s="254"/>
      <c r="L97" s="254"/>
      <c r="M97" s="254"/>
      <c r="N97" s="49">
        <v>887</v>
      </c>
      <c r="O97" s="50" t="s">
        <v>83</v>
      </c>
      <c r="P97" s="62" t="s">
        <v>84</v>
      </c>
      <c r="Q97" s="9"/>
      <c r="R97" s="82">
        <f>R98</f>
        <v>115.7</v>
      </c>
      <c r="S97" s="82">
        <f t="shared" si="15"/>
        <v>121.3</v>
      </c>
      <c r="T97" s="83">
        <f t="shared" si="15"/>
        <v>126.9</v>
      </c>
    </row>
    <row r="98" spans="9:20" s="6" customFormat="1" ht="28.5" customHeight="1" x14ac:dyDescent="0.25">
      <c r="I98" s="287" t="s">
        <v>18</v>
      </c>
      <c r="J98" s="288"/>
      <c r="K98" s="288"/>
      <c r="L98" s="288"/>
      <c r="M98" s="288"/>
      <c r="N98" s="51">
        <v>887</v>
      </c>
      <c r="O98" s="52" t="s">
        <v>83</v>
      </c>
      <c r="P98" s="63" t="s">
        <v>84</v>
      </c>
      <c r="Q98" s="10" t="s">
        <v>20</v>
      </c>
      <c r="R98" s="84">
        <f>R99</f>
        <v>115.7</v>
      </c>
      <c r="S98" s="84">
        <f t="shared" si="15"/>
        <v>121.3</v>
      </c>
      <c r="T98" s="85">
        <f t="shared" si="15"/>
        <v>126.9</v>
      </c>
    </row>
    <row r="99" spans="9:20" s="6" customFormat="1" ht="29.25" customHeight="1" x14ac:dyDescent="0.25">
      <c r="I99" s="265" t="s">
        <v>21</v>
      </c>
      <c r="J99" s="266"/>
      <c r="K99" s="266"/>
      <c r="L99" s="266"/>
      <c r="M99" s="30"/>
      <c r="N99" s="51">
        <v>887</v>
      </c>
      <c r="O99" s="52" t="s">
        <v>83</v>
      </c>
      <c r="P99" s="63" t="s">
        <v>84</v>
      </c>
      <c r="Q99" s="10" t="s">
        <v>22</v>
      </c>
      <c r="R99" s="84">
        <v>115.7</v>
      </c>
      <c r="S99" s="97">
        <v>121.3</v>
      </c>
      <c r="T99" s="97">
        <v>126.9</v>
      </c>
    </row>
    <row r="100" spans="9:20" s="6" customFormat="1" ht="26.25" customHeight="1" x14ac:dyDescent="0.25">
      <c r="I100" s="269" t="s">
        <v>85</v>
      </c>
      <c r="J100" s="270"/>
      <c r="K100" s="270"/>
      <c r="L100" s="270"/>
      <c r="M100" s="31"/>
      <c r="N100" s="49">
        <v>887</v>
      </c>
      <c r="O100" s="50" t="s">
        <v>86</v>
      </c>
      <c r="P100" s="62"/>
      <c r="Q100" s="14"/>
      <c r="R100" s="82">
        <f>R101</f>
        <v>17998.2</v>
      </c>
      <c r="S100" s="82">
        <f t="shared" ref="S100:T103" si="16">S101</f>
        <v>18874.7</v>
      </c>
      <c r="T100" s="83">
        <f t="shared" si="16"/>
        <v>19737.3</v>
      </c>
    </row>
    <row r="101" spans="9:20" s="6" customFormat="1" ht="22.5" customHeight="1" x14ac:dyDescent="0.25">
      <c r="I101" s="269" t="s">
        <v>87</v>
      </c>
      <c r="J101" s="270"/>
      <c r="K101" s="270"/>
      <c r="L101" s="270"/>
      <c r="M101" s="31"/>
      <c r="N101" s="49">
        <v>887</v>
      </c>
      <c r="O101" s="50" t="s">
        <v>86</v>
      </c>
      <c r="P101" s="62" t="s">
        <v>88</v>
      </c>
      <c r="Q101" s="14"/>
      <c r="R101" s="82">
        <f>R102</f>
        <v>17998.2</v>
      </c>
      <c r="S101" s="82">
        <f t="shared" si="16"/>
        <v>18874.7</v>
      </c>
      <c r="T101" s="83">
        <f t="shared" si="16"/>
        <v>19737.3</v>
      </c>
    </row>
    <row r="102" spans="9:20" s="6" customFormat="1" ht="72" customHeight="1" x14ac:dyDescent="0.25">
      <c r="I102" s="289" t="s">
        <v>89</v>
      </c>
      <c r="J102" s="290"/>
      <c r="K102" s="290"/>
      <c r="L102" s="290"/>
      <c r="M102" s="32"/>
      <c r="N102" s="51">
        <v>887</v>
      </c>
      <c r="O102" s="52" t="s">
        <v>86</v>
      </c>
      <c r="P102" s="63" t="s">
        <v>88</v>
      </c>
      <c r="Q102" s="10"/>
      <c r="R102" s="84">
        <f>R103</f>
        <v>17998.2</v>
      </c>
      <c r="S102" s="84">
        <f t="shared" si="16"/>
        <v>18874.7</v>
      </c>
      <c r="T102" s="85">
        <f t="shared" si="16"/>
        <v>19737.3</v>
      </c>
    </row>
    <row r="103" spans="9:20" s="6" customFormat="1" ht="28.5" customHeight="1" x14ac:dyDescent="0.25">
      <c r="I103" s="178" t="s">
        <v>18</v>
      </c>
      <c r="J103" s="179"/>
      <c r="K103" s="179"/>
      <c r="L103" s="179"/>
      <c r="M103" s="24"/>
      <c r="N103" s="51">
        <v>887</v>
      </c>
      <c r="O103" s="52" t="s">
        <v>86</v>
      </c>
      <c r="P103" s="63" t="s">
        <v>88</v>
      </c>
      <c r="Q103" s="10" t="s">
        <v>20</v>
      </c>
      <c r="R103" s="91">
        <f>R104</f>
        <v>17998.2</v>
      </c>
      <c r="S103" s="91">
        <f t="shared" si="16"/>
        <v>18874.7</v>
      </c>
      <c r="T103" s="95">
        <f t="shared" si="16"/>
        <v>19737.3</v>
      </c>
    </row>
    <row r="104" spans="9:20" s="6" customFormat="1" ht="30" customHeight="1" x14ac:dyDescent="0.25">
      <c r="I104" s="267" t="s">
        <v>21</v>
      </c>
      <c r="J104" s="268"/>
      <c r="K104" s="268"/>
      <c r="L104" s="268"/>
      <c r="M104" s="24"/>
      <c r="N104" s="51">
        <v>887</v>
      </c>
      <c r="O104" s="52" t="s">
        <v>86</v>
      </c>
      <c r="P104" s="63" t="s">
        <v>88</v>
      </c>
      <c r="Q104" s="10" t="s">
        <v>22</v>
      </c>
      <c r="R104" s="91">
        <v>17998.2</v>
      </c>
      <c r="S104" s="97">
        <v>18874.7</v>
      </c>
      <c r="T104" s="97">
        <v>19737.3</v>
      </c>
    </row>
    <row r="105" spans="9:20" s="6" customFormat="1" ht="24" customHeight="1" x14ac:dyDescent="0.25">
      <c r="I105" s="253" t="s">
        <v>90</v>
      </c>
      <c r="J105" s="254"/>
      <c r="K105" s="254"/>
      <c r="L105" s="254"/>
      <c r="M105" s="21"/>
      <c r="N105" s="49">
        <v>887</v>
      </c>
      <c r="O105" s="50" t="s">
        <v>91</v>
      </c>
      <c r="P105" s="62"/>
      <c r="Q105" s="14"/>
      <c r="R105" s="93">
        <f>R106</f>
        <v>26461.9</v>
      </c>
      <c r="S105" s="93">
        <f>S106</f>
        <v>27445</v>
      </c>
      <c r="T105" s="94">
        <f>T106</f>
        <v>25287.1</v>
      </c>
    </row>
    <row r="106" spans="9:20" s="6" customFormat="1" ht="17.25" customHeight="1" x14ac:dyDescent="0.25">
      <c r="I106" s="253" t="s">
        <v>92</v>
      </c>
      <c r="J106" s="254"/>
      <c r="K106" s="254"/>
      <c r="L106" s="254"/>
      <c r="M106" s="254"/>
      <c r="N106" s="49">
        <v>887</v>
      </c>
      <c r="O106" s="50" t="s">
        <v>93</v>
      </c>
      <c r="P106" s="62"/>
      <c r="Q106" s="9"/>
      <c r="R106" s="93">
        <f>R107+R123+R136+R146+R133</f>
        <v>26461.9</v>
      </c>
      <c r="S106" s="93">
        <f>S107+S123+S136+S146+S133</f>
        <v>27445</v>
      </c>
      <c r="T106" s="94">
        <f>T107+T123+T136+T146+T133</f>
        <v>25287.1</v>
      </c>
    </row>
    <row r="107" spans="9:20" s="6" customFormat="1" ht="31.5" customHeight="1" x14ac:dyDescent="0.25">
      <c r="I107" s="253" t="s">
        <v>94</v>
      </c>
      <c r="J107" s="254"/>
      <c r="K107" s="254"/>
      <c r="L107" s="254"/>
      <c r="M107" s="18"/>
      <c r="N107" s="49">
        <v>887</v>
      </c>
      <c r="O107" s="50" t="s">
        <v>93</v>
      </c>
      <c r="P107" s="62" t="s">
        <v>95</v>
      </c>
      <c r="Q107" s="9"/>
      <c r="R107" s="93">
        <f>R111+R114+R108+R117+R120</f>
        <v>1390</v>
      </c>
      <c r="S107" s="93">
        <f>S111+S114+S108+S117+S120</f>
        <v>1806</v>
      </c>
      <c r="T107" s="94">
        <f>T111+T114+T108+T117+T120</f>
        <v>1888.8000000000002</v>
      </c>
    </row>
    <row r="108" spans="9:20" s="6" customFormat="1" ht="182.25" customHeight="1" x14ac:dyDescent="0.25">
      <c r="I108" s="253" t="s">
        <v>96</v>
      </c>
      <c r="J108" s="254"/>
      <c r="K108" s="254"/>
      <c r="L108" s="254"/>
      <c r="M108" s="21"/>
      <c r="N108" s="51">
        <v>887</v>
      </c>
      <c r="O108" s="52" t="s">
        <v>93</v>
      </c>
      <c r="P108" s="63" t="s">
        <v>97</v>
      </c>
      <c r="Q108" s="10"/>
      <c r="R108" s="91">
        <f t="shared" ref="R108:T109" si="17">R109</f>
        <v>1140</v>
      </c>
      <c r="S108" s="91">
        <f t="shared" si="17"/>
        <v>1048.7</v>
      </c>
      <c r="T108" s="95">
        <f t="shared" si="17"/>
        <v>1096.9000000000001</v>
      </c>
    </row>
    <row r="109" spans="9:20" s="17" customFormat="1" ht="27" customHeight="1" x14ac:dyDescent="0.25">
      <c r="I109" s="178" t="s">
        <v>18</v>
      </c>
      <c r="J109" s="179"/>
      <c r="K109" s="179"/>
      <c r="L109" s="179"/>
      <c r="M109" s="179"/>
      <c r="N109" s="51">
        <v>887</v>
      </c>
      <c r="O109" s="52" t="s">
        <v>93</v>
      </c>
      <c r="P109" s="63" t="s">
        <v>97</v>
      </c>
      <c r="Q109" s="10" t="s">
        <v>20</v>
      </c>
      <c r="R109" s="91">
        <f t="shared" si="17"/>
        <v>1140</v>
      </c>
      <c r="S109" s="91">
        <f t="shared" si="17"/>
        <v>1048.7</v>
      </c>
      <c r="T109" s="95">
        <f t="shared" si="17"/>
        <v>1096.9000000000001</v>
      </c>
    </row>
    <row r="110" spans="9:20" s="17" customFormat="1" ht="24.75" customHeight="1" x14ac:dyDescent="0.25">
      <c r="I110" s="267" t="s">
        <v>21</v>
      </c>
      <c r="J110" s="268"/>
      <c r="K110" s="268"/>
      <c r="L110" s="268"/>
      <c r="M110" s="11"/>
      <c r="N110" s="51">
        <v>887</v>
      </c>
      <c r="O110" s="52" t="s">
        <v>93</v>
      </c>
      <c r="P110" s="63" t="s">
        <v>97</v>
      </c>
      <c r="Q110" s="10" t="s">
        <v>22</v>
      </c>
      <c r="R110" s="91">
        <v>1140</v>
      </c>
      <c r="S110" s="97">
        <v>1048.7</v>
      </c>
      <c r="T110" s="97">
        <v>1096.9000000000001</v>
      </c>
    </row>
    <row r="111" spans="9:20" s="6" customFormat="1" ht="117.75" customHeight="1" x14ac:dyDescent="0.25">
      <c r="I111" s="291" t="s">
        <v>98</v>
      </c>
      <c r="J111" s="292"/>
      <c r="K111" s="292"/>
      <c r="L111" s="292"/>
      <c r="M111" s="21"/>
      <c r="N111" s="51">
        <v>887</v>
      </c>
      <c r="O111" s="52" t="s">
        <v>93</v>
      </c>
      <c r="P111" s="63" t="s">
        <v>99</v>
      </c>
      <c r="Q111" s="10"/>
      <c r="R111" s="91">
        <f t="shared" ref="R111:T112" si="18">R112</f>
        <v>250</v>
      </c>
      <c r="S111" s="91">
        <f t="shared" si="18"/>
        <v>757.3</v>
      </c>
      <c r="T111" s="95">
        <f t="shared" si="18"/>
        <v>791.9</v>
      </c>
    </row>
    <row r="112" spans="9:20" s="6" customFormat="1" ht="27" customHeight="1" x14ac:dyDescent="0.25">
      <c r="I112" s="178" t="s">
        <v>18</v>
      </c>
      <c r="J112" s="179"/>
      <c r="K112" s="179"/>
      <c r="L112" s="179"/>
      <c r="M112" s="179"/>
      <c r="N112" s="51">
        <v>887</v>
      </c>
      <c r="O112" s="52" t="s">
        <v>93</v>
      </c>
      <c r="P112" s="63" t="s">
        <v>99</v>
      </c>
      <c r="Q112" s="10" t="s">
        <v>20</v>
      </c>
      <c r="R112" s="91">
        <f t="shared" si="18"/>
        <v>250</v>
      </c>
      <c r="S112" s="91">
        <f t="shared" si="18"/>
        <v>757.3</v>
      </c>
      <c r="T112" s="95">
        <f t="shared" si="18"/>
        <v>791.9</v>
      </c>
    </row>
    <row r="113" spans="9:20" s="6" customFormat="1" ht="26.25" customHeight="1" x14ac:dyDescent="0.25">
      <c r="I113" s="267" t="s">
        <v>21</v>
      </c>
      <c r="J113" s="268"/>
      <c r="K113" s="268"/>
      <c r="L113" s="268"/>
      <c r="M113" s="11"/>
      <c r="N113" s="51">
        <v>887</v>
      </c>
      <c r="O113" s="52" t="s">
        <v>93</v>
      </c>
      <c r="P113" s="63" t="s">
        <v>99</v>
      </c>
      <c r="Q113" s="10" t="s">
        <v>22</v>
      </c>
      <c r="R113" s="91">
        <v>250</v>
      </c>
      <c r="S113" s="97">
        <v>757.3</v>
      </c>
      <c r="T113" s="97">
        <v>791.9</v>
      </c>
    </row>
    <row r="114" spans="9:20" s="6" customFormat="1" ht="31.5" hidden="1" customHeight="1" x14ac:dyDescent="0.25">
      <c r="I114" s="271" t="s">
        <v>100</v>
      </c>
      <c r="J114" s="272"/>
      <c r="K114" s="272"/>
      <c r="L114" s="272"/>
      <c r="M114" s="272"/>
      <c r="N114" s="51">
        <v>887</v>
      </c>
      <c r="O114" s="52" t="s">
        <v>93</v>
      </c>
      <c r="P114" s="63" t="s">
        <v>101</v>
      </c>
      <c r="Q114" s="10"/>
      <c r="R114" s="91">
        <f>R115</f>
        <v>0</v>
      </c>
      <c r="S114" s="97"/>
      <c r="T114" s="97"/>
    </row>
    <row r="115" spans="9:20" s="6" customFormat="1" ht="26.25" hidden="1" customHeight="1" x14ac:dyDescent="0.25">
      <c r="I115" s="178" t="s">
        <v>18</v>
      </c>
      <c r="J115" s="179"/>
      <c r="K115" s="179"/>
      <c r="L115" s="179"/>
      <c r="M115" s="21"/>
      <c r="N115" s="51">
        <v>887</v>
      </c>
      <c r="O115" s="52" t="s">
        <v>93</v>
      </c>
      <c r="P115" s="63" t="s">
        <v>101</v>
      </c>
      <c r="Q115" s="10" t="s">
        <v>20</v>
      </c>
      <c r="R115" s="91">
        <f>R116</f>
        <v>0</v>
      </c>
      <c r="S115" s="97"/>
      <c r="T115" s="97"/>
    </row>
    <row r="116" spans="9:20" s="6" customFormat="1" ht="32.25" hidden="1" customHeight="1" x14ac:dyDescent="0.25">
      <c r="I116" s="267" t="s">
        <v>21</v>
      </c>
      <c r="J116" s="268"/>
      <c r="K116" s="268"/>
      <c r="L116" s="268"/>
      <c r="M116" s="21"/>
      <c r="N116" s="51">
        <v>887</v>
      </c>
      <c r="O116" s="52" t="s">
        <v>93</v>
      </c>
      <c r="P116" s="63" t="s">
        <v>101</v>
      </c>
      <c r="Q116" s="10" t="s">
        <v>22</v>
      </c>
      <c r="R116" s="91">
        <v>0</v>
      </c>
      <c r="S116" s="97"/>
      <c r="T116" s="97"/>
    </row>
    <row r="117" spans="9:20" s="6" customFormat="1" ht="15" hidden="1" customHeight="1" x14ac:dyDescent="0.25">
      <c r="I117" s="271" t="s">
        <v>102</v>
      </c>
      <c r="J117" s="272"/>
      <c r="K117" s="272"/>
      <c r="L117" s="272"/>
      <c r="M117" s="21"/>
      <c r="N117" s="49">
        <v>887</v>
      </c>
      <c r="O117" s="52" t="s">
        <v>93</v>
      </c>
      <c r="P117" s="63" t="s">
        <v>103</v>
      </c>
      <c r="Q117" s="10"/>
      <c r="R117" s="96">
        <f>R118</f>
        <v>0</v>
      </c>
      <c r="S117" s="97"/>
      <c r="T117" s="97"/>
    </row>
    <row r="118" spans="9:20" s="6" customFormat="1" ht="15" hidden="1" customHeight="1" x14ac:dyDescent="0.25">
      <c r="I118" s="178" t="s">
        <v>18</v>
      </c>
      <c r="J118" s="179"/>
      <c r="K118" s="179"/>
      <c r="L118" s="179"/>
      <c r="M118" s="179"/>
      <c r="N118" s="49">
        <v>887</v>
      </c>
      <c r="O118" s="52" t="s">
        <v>93</v>
      </c>
      <c r="P118" s="63" t="s">
        <v>103</v>
      </c>
      <c r="Q118" s="10" t="s">
        <v>20</v>
      </c>
      <c r="R118" s="96">
        <f>R119</f>
        <v>0</v>
      </c>
      <c r="S118" s="97"/>
      <c r="T118" s="97"/>
    </row>
    <row r="119" spans="9:20" s="6" customFormat="1" ht="15" hidden="1" customHeight="1" x14ac:dyDescent="0.25">
      <c r="I119" s="267" t="s">
        <v>21</v>
      </c>
      <c r="J119" s="268"/>
      <c r="K119" s="268"/>
      <c r="L119" s="268"/>
      <c r="M119" s="11"/>
      <c r="N119" s="49">
        <v>887</v>
      </c>
      <c r="O119" s="52" t="s">
        <v>93</v>
      </c>
      <c r="P119" s="63" t="s">
        <v>103</v>
      </c>
      <c r="Q119" s="10" t="s">
        <v>22</v>
      </c>
      <c r="R119" s="96">
        <v>0</v>
      </c>
      <c r="S119" s="97"/>
      <c r="T119" s="97"/>
    </row>
    <row r="120" spans="9:20" s="6" customFormat="1" ht="15" hidden="1" customHeight="1" x14ac:dyDescent="0.25">
      <c r="I120" s="271" t="s">
        <v>104</v>
      </c>
      <c r="J120" s="272"/>
      <c r="K120" s="272"/>
      <c r="L120" s="272"/>
      <c r="M120" s="21"/>
      <c r="N120" s="49">
        <v>887</v>
      </c>
      <c r="O120" s="52" t="s">
        <v>93</v>
      </c>
      <c r="P120" s="63" t="s">
        <v>105</v>
      </c>
      <c r="Q120" s="10"/>
      <c r="R120" s="96">
        <f>R121</f>
        <v>0</v>
      </c>
      <c r="S120" s="97"/>
      <c r="T120" s="97"/>
    </row>
    <row r="121" spans="9:20" s="6" customFormat="1" ht="15" hidden="1" customHeight="1" x14ac:dyDescent="0.25">
      <c r="I121" s="178" t="s">
        <v>18</v>
      </c>
      <c r="J121" s="179"/>
      <c r="K121" s="179"/>
      <c r="L121" s="179"/>
      <c r="M121" s="179"/>
      <c r="N121" s="49">
        <v>887</v>
      </c>
      <c r="O121" s="52" t="s">
        <v>93</v>
      </c>
      <c r="P121" s="63" t="s">
        <v>105</v>
      </c>
      <c r="Q121" s="10" t="s">
        <v>20</v>
      </c>
      <c r="R121" s="96">
        <f>R122</f>
        <v>0</v>
      </c>
      <c r="S121" s="97"/>
      <c r="T121" s="97"/>
    </row>
    <row r="122" spans="9:20" s="6" customFormat="1" ht="15" hidden="1" customHeight="1" x14ac:dyDescent="0.25">
      <c r="I122" s="267" t="s">
        <v>21</v>
      </c>
      <c r="J122" s="268"/>
      <c r="K122" s="268"/>
      <c r="L122" s="268"/>
      <c r="M122" s="11"/>
      <c r="N122" s="49">
        <v>887</v>
      </c>
      <c r="O122" s="52" t="s">
        <v>93</v>
      </c>
      <c r="P122" s="63" t="s">
        <v>105</v>
      </c>
      <c r="Q122" s="10" t="s">
        <v>22</v>
      </c>
      <c r="R122" s="96">
        <v>0</v>
      </c>
      <c r="S122" s="97"/>
      <c r="T122" s="97"/>
    </row>
    <row r="123" spans="9:20" s="17" customFormat="1" ht="43.5" customHeight="1" x14ac:dyDescent="0.25">
      <c r="I123" s="253" t="s">
        <v>106</v>
      </c>
      <c r="J123" s="254"/>
      <c r="K123" s="254"/>
      <c r="L123" s="254"/>
      <c r="M123" s="21"/>
      <c r="N123" s="49">
        <v>887</v>
      </c>
      <c r="O123" s="50" t="s">
        <v>93</v>
      </c>
      <c r="P123" s="62" t="s">
        <v>107</v>
      </c>
      <c r="Q123" s="9"/>
      <c r="R123" s="93">
        <f>R124+R127+R130</f>
        <v>2500</v>
      </c>
      <c r="S123" s="93">
        <f>S124+S127+S130</f>
        <v>600</v>
      </c>
      <c r="T123" s="94">
        <f>T124+T127+T130</f>
        <v>1000</v>
      </c>
    </row>
    <row r="124" spans="9:20" s="17" customFormat="1" ht="39.75" customHeight="1" x14ac:dyDescent="0.25">
      <c r="I124" s="253" t="s">
        <v>111</v>
      </c>
      <c r="J124" s="254"/>
      <c r="K124" s="254"/>
      <c r="L124" s="254"/>
      <c r="M124" s="24"/>
      <c r="N124" s="51">
        <v>887</v>
      </c>
      <c r="O124" s="52" t="s">
        <v>93</v>
      </c>
      <c r="P124" s="63" t="s">
        <v>112</v>
      </c>
      <c r="Q124" s="10"/>
      <c r="R124" s="91">
        <f t="shared" ref="R124:T125" si="19">R125</f>
        <v>0</v>
      </c>
      <c r="S124" s="91">
        <f t="shared" si="19"/>
        <v>0</v>
      </c>
      <c r="T124" s="95">
        <f t="shared" si="19"/>
        <v>0</v>
      </c>
    </row>
    <row r="125" spans="9:20" s="6" customFormat="1" ht="27" customHeight="1" x14ac:dyDescent="0.25">
      <c r="I125" s="178" t="s">
        <v>18</v>
      </c>
      <c r="J125" s="179"/>
      <c r="K125" s="179"/>
      <c r="L125" s="179"/>
      <c r="M125" s="24"/>
      <c r="N125" s="51">
        <v>887</v>
      </c>
      <c r="O125" s="52" t="s">
        <v>93</v>
      </c>
      <c r="P125" s="63" t="s">
        <v>112</v>
      </c>
      <c r="Q125" s="23" t="s">
        <v>20</v>
      </c>
      <c r="R125" s="91">
        <f t="shared" si="19"/>
        <v>0</v>
      </c>
      <c r="S125" s="91">
        <f t="shared" si="19"/>
        <v>0</v>
      </c>
      <c r="T125" s="95">
        <f t="shared" si="19"/>
        <v>0</v>
      </c>
    </row>
    <row r="126" spans="9:20" s="6" customFormat="1" ht="27.75" customHeight="1" x14ac:dyDescent="0.25">
      <c r="I126" s="267" t="s">
        <v>21</v>
      </c>
      <c r="J126" s="268"/>
      <c r="K126" s="268"/>
      <c r="L126" s="268"/>
      <c r="M126" s="24"/>
      <c r="N126" s="51">
        <v>887</v>
      </c>
      <c r="O126" s="52" t="s">
        <v>93</v>
      </c>
      <c r="P126" s="63" t="s">
        <v>112</v>
      </c>
      <c r="Q126" s="23" t="s">
        <v>22</v>
      </c>
      <c r="R126" s="91">
        <v>0</v>
      </c>
      <c r="S126" s="97"/>
      <c r="T126" s="97"/>
    </row>
    <row r="127" spans="9:20" s="6" customFormat="1" ht="42" customHeight="1" x14ac:dyDescent="0.25">
      <c r="I127" s="303" t="s">
        <v>193</v>
      </c>
      <c r="J127" s="304"/>
      <c r="K127" s="304"/>
      <c r="L127" s="304"/>
      <c r="M127" s="305"/>
      <c r="N127" s="107" t="s">
        <v>93</v>
      </c>
      <c r="O127" s="107" t="s">
        <v>108</v>
      </c>
      <c r="P127" s="63" t="s">
        <v>108</v>
      </c>
      <c r="Q127" s="10"/>
      <c r="R127" s="91">
        <f t="shared" ref="R127:T128" si="20">R128</f>
        <v>0</v>
      </c>
      <c r="S127" s="91">
        <f t="shared" si="20"/>
        <v>0</v>
      </c>
      <c r="T127" s="95">
        <f t="shared" si="20"/>
        <v>0</v>
      </c>
    </row>
    <row r="128" spans="9:20" s="6" customFormat="1" ht="30" customHeight="1" x14ac:dyDescent="0.25">
      <c r="I128" s="306" t="s">
        <v>18</v>
      </c>
      <c r="J128" s="307"/>
      <c r="K128" s="307"/>
      <c r="L128" s="307"/>
      <c r="M128" s="308"/>
      <c r="N128" s="107" t="s">
        <v>93</v>
      </c>
      <c r="O128" s="107" t="s">
        <v>108</v>
      </c>
      <c r="P128" s="63" t="s">
        <v>108</v>
      </c>
      <c r="Q128" s="10" t="s">
        <v>20</v>
      </c>
      <c r="R128" s="91">
        <f t="shared" si="20"/>
        <v>0</v>
      </c>
      <c r="S128" s="91">
        <f t="shared" si="20"/>
        <v>0</v>
      </c>
      <c r="T128" s="95">
        <f t="shared" si="20"/>
        <v>0</v>
      </c>
    </row>
    <row r="129" spans="9:20" s="6" customFormat="1" ht="29.25" customHeight="1" x14ac:dyDescent="0.25">
      <c r="I129" s="306" t="s">
        <v>21</v>
      </c>
      <c r="J129" s="307"/>
      <c r="K129" s="307"/>
      <c r="L129" s="307"/>
      <c r="M129" s="308"/>
      <c r="N129" s="107" t="s">
        <v>93</v>
      </c>
      <c r="O129" s="107" t="s">
        <v>108</v>
      </c>
      <c r="P129" s="63" t="s">
        <v>108</v>
      </c>
      <c r="Q129" s="10" t="s">
        <v>22</v>
      </c>
      <c r="R129" s="91"/>
      <c r="S129" s="97"/>
      <c r="T129" s="97"/>
    </row>
    <row r="130" spans="9:20" s="6" customFormat="1" ht="54.75" customHeight="1" x14ac:dyDescent="0.25">
      <c r="I130" s="253" t="s">
        <v>109</v>
      </c>
      <c r="J130" s="254"/>
      <c r="K130" s="254"/>
      <c r="L130" s="254"/>
      <c r="M130" s="24"/>
      <c r="N130" s="51">
        <v>887</v>
      </c>
      <c r="O130" s="52" t="s">
        <v>93</v>
      </c>
      <c r="P130" s="63" t="s">
        <v>110</v>
      </c>
      <c r="Q130" s="10"/>
      <c r="R130" s="84">
        <f t="shared" ref="R130:T131" si="21">R131</f>
        <v>2500</v>
      </c>
      <c r="S130" s="84">
        <f t="shared" si="21"/>
        <v>600</v>
      </c>
      <c r="T130" s="85">
        <f t="shared" si="21"/>
        <v>1000</v>
      </c>
    </row>
    <row r="131" spans="9:20" s="6" customFormat="1" ht="29.25" customHeight="1" x14ac:dyDescent="0.25">
      <c r="I131" s="178" t="s">
        <v>18</v>
      </c>
      <c r="J131" s="179"/>
      <c r="K131" s="179"/>
      <c r="L131" s="179"/>
      <c r="M131" s="24"/>
      <c r="N131" s="51">
        <v>887</v>
      </c>
      <c r="O131" s="52" t="s">
        <v>93</v>
      </c>
      <c r="P131" s="63" t="s">
        <v>110</v>
      </c>
      <c r="Q131" s="10" t="s">
        <v>20</v>
      </c>
      <c r="R131" s="84">
        <f t="shared" si="21"/>
        <v>2500</v>
      </c>
      <c r="S131" s="84">
        <f t="shared" si="21"/>
        <v>600</v>
      </c>
      <c r="T131" s="85">
        <f t="shared" si="21"/>
        <v>1000</v>
      </c>
    </row>
    <row r="132" spans="9:20" s="6" customFormat="1" ht="33.75" customHeight="1" x14ac:dyDescent="0.25">
      <c r="I132" s="267" t="s">
        <v>21</v>
      </c>
      <c r="J132" s="268"/>
      <c r="K132" s="268"/>
      <c r="L132" s="268"/>
      <c r="M132" s="24"/>
      <c r="N132" s="51">
        <v>887</v>
      </c>
      <c r="O132" s="52" t="s">
        <v>93</v>
      </c>
      <c r="P132" s="63" t="s">
        <v>110</v>
      </c>
      <c r="Q132" s="10" t="s">
        <v>22</v>
      </c>
      <c r="R132" s="91">
        <v>2500</v>
      </c>
      <c r="S132" s="97">
        <v>600</v>
      </c>
      <c r="T132" s="97">
        <v>1000</v>
      </c>
    </row>
    <row r="133" spans="9:20" s="6" customFormat="1" ht="14.4" hidden="1" x14ac:dyDescent="0.25">
      <c r="I133" s="289" t="s">
        <v>113</v>
      </c>
      <c r="J133" s="290"/>
      <c r="K133" s="290"/>
      <c r="L133" s="290"/>
      <c r="M133" s="24"/>
      <c r="N133" s="49">
        <v>887</v>
      </c>
      <c r="O133" s="50" t="s">
        <v>93</v>
      </c>
      <c r="P133" s="62" t="s">
        <v>114</v>
      </c>
      <c r="Q133" s="9"/>
      <c r="R133" s="82">
        <f>R134</f>
        <v>0</v>
      </c>
      <c r="S133" s="97"/>
      <c r="T133" s="97"/>
    </row>
    <row r="134" spans="9:20" s="6" customFormat="1" ht="13.8" hidden="1" x14ac:dyDescent="0.25">
      <c r="I134" s="178" t="s">
        <v>18</v>
      </c>
      <c r="J134" s="179"/>
      <c r="K134" s="179"/>
      <c r="L134" s="179"/>
      <c r="M134" s="24"/>
      <c r="N134" s="51">
        <v>887</v>
      </c>
      <c r="O134" s="52" t="s">
        <v>93</v>
      </c>
      <c r="P134" s="63" t="s">
        <v>114</v>
      </c>
      <c r="Q134" s="10" t="s">
        <v>20</v>
      </c>
      <c r="R134" s="84">
        <f>R135</f>
        <v>0</v>
      </c>
      <c r="S134" s="97"/>
      <c r="T134" s="97"/>
    </row>
    <row r="135" spans="9:20" s="6" customFormat="1" ht="13.8" hidden="1" x14ac:dyDescent="0.25">
      <c r="I135" s="267" t="s">
        <v>21</v>
      </c>
      <c r="J135" s="268"/>
      <c r="K135" s="268"/>
      <c r="L135" s="268"/>
      <c r="M135" s="24"/>
      <c r="N135" s="51">
        <v>887</v>
      </c>
      <c r="O135" s="52" t="s">
        <v>93</v>
      </c>
      <c r="P135" s="63" t="s">
        <v>114</v>
      </c>
      <c r="Q135" s="10" t="s">
        <v>22</v>
      </c>
      <c r="R135" s="84">
        <v>0</v>
      </c>
      <c r="S135" s="97"/>
      <c r="T135" s="97"/>
    </row>
    <row r="136" spans="9:20" s="6" customFormat="1" ht="30.75" customHeight="1" x14ac:dyDescent="0.25">
      <c r="I136" s="253" t="s">
        <v>115</v>
      </c>
      <c r="J136" s="254"/>
      <c r="K136" s="254"/>
      <c r="L136" s="254"/>
      <c r="M136" s="24"/>
      <c r="N136" s="49">
        <v>887</v>
      </c>
      <c r="O136" s="50" t="s">
        <v>93</v>
      </c>
      <c r="P136" s="62" t="s">
        <v>116</v>
      </c>
      <c r="Q136" s="9"/>
      <c r="R136" s="82">
        <f>R137+R140+R143</f>
        <v>10266.299999999999</v>
      </c>
      <c r="S136" s="82">
        <f>S137+S140+S143</f>
        <v>15723.7</v>
      </c>
      <c r="T136" s="83">
        <f>T137+T140+T143</f>
        <v>16996.900000000001</v>
      </c>
    </row>
    <row r="137" spans="9:20" s="33" customFormat="1" ht="89.25" customHeight="1" x14ac:dyDescent="0.25">
      <c r="I137" s="253" t="s">
        <v>117</v>
      </c>
      <c r="J137" s="254"/>
      <c r="K137" s="254"/>
      <c r="L137" s="254"/>
      <c r="M137" s="11"/>
      <c r="N137" s="51">
        <v>887</v>
      </c>
      <c r="O137" s="52" t="s">
        <v>93</v>
      </c>
      <c r="P137" s="63" t="s">
        <v>118</v>
      </c>
      <c r="Q137" s="10"/>
      <c r="R137" s="84">
        <f t="shared" ref="R137:T138" si="22">R138</f>
        <v>9166.2999999999993</v>
      </c>
      <c r="S137" s="84">
        <f t="shared" si="22"/>
        <v>14755.100000000002</v>
      </c>
      <c r="T137" s="85">
        <f t="shared" si="22"/>
        <v>15983.500000000002</v>
      </c>
    </row>
    <row r="138" spans="9:20" s="6" customFormat="1" ht="27" customHeight="1" x14ac:dyDescent="0.25">
      <c r="I138" s="178" t="s">
        <v>18</v>
      </c>
      <c r="J138" s="179"/>
      <c r="K138" s="179"/>
      <c r="L138" s="179"/>
      <c r="M138" s="11"/>
      <c r="N138" s="51">
        <v>887</v>
      </c>
      <c r="O138" s="52" t="s">
        <v>93</v>
      </c>
      <c r="P138" s="63" t="s">
        <v>118</v>
      </c>
      <c r="Q138" s="10" t="s">
        <v>20</v>
      </c>
      <c r="R138" s="84">
        <f t="shared" si="22"/>
        <v>9166.2999999999993</v>
      </c>
      <c r="S138" s="84">
        <f t="shared" si="22"/>
        <v>14755.100000000002</v>
      </c>
      <c r="T138" s="85">
        <f t="shared" si="22"/>
        <v>15983.500000000002</v>
      </c>
    </row>
    <row r="139" spans="9:20" s="6" customFormat="1" ht="28.5" customHeight="1" x14ac:dyDescent="0.25">
      <c r="I139" s="267" t="s">
        <v>21</v>
      </c>
      <c r="J139" s="268"/>
      <c r="K139" s="268"/>
      <c r="L139" s="268"/>
      <c r="M139" s="11"/>
      <c r="N139" s="51">
        <v>887</v>
      </c>
      <c r="O139" s="52" t="s">
        <v>93</v>
      </c>
      <c r="P139" s="63" t="s">
        <v>118</v>
      </c>
      <c r="Q139" s="10" t="s">
        <v>22</v>
      </c>
      <c r="R139" s="91">
        <v>9166.2999999999993</v>
      </c>
      <c r="S139" s="97">
        <f>16704.4-1949.3</f>
        <v>14755.100000000002</v>
      </c>
      <c r="T139" s="97">
        <f>19987.9-4004.4</f>
        <v>15983.500000000002</v>
      </c>
    </row>
    <row r="140" spans="9:20" s="6" customFormat="1" ht="102" customHeight="1" x14ac:dyDescent="0.25">
      <c r="I140" s="253" t="s">
        <v>119</v>
      </c>
      <c r="J140" s="254"/>
      <c r="K140" s="254"/>
      <c r="L140" s="254"/>
      <c r="M140" s="11"/>
      <c r="N140" s="51">
        <v>887</v>
      </c>
      <c r="O140" s="52" t="s">
        <v>93</v>
      </c>
      <c r="P140" s="63" t="s">
        <v>120</v>
      </c>
      <c r="Q140" s="10"/>
      <c r="R140" s="84">
        <f t="shared" ref="R140:T141" si="23">R141</f>
        <v>800</v>
      </c>
      <c r="S140" s="84">
        <f t="shared" si="23"/>
        <v>838.8</v>
      </c>
      <c r="T140" s="85">
        <f t="shared" si="23"/>
        <v>877.2</v>
      </c>
    </row>
    <row r="141" spans="9:20" s="17" customFormat="1" ht="27" customHeight="1" x14ac:dyDescent="0.25">
      <c r="I141" s="178" t="s">
        <v>18</v>
      </c>
      <c r="J141" s="179"/>
      <c r="K141" s="179"/>
      <c r="L141" s="179"/>
      <c r="M141" s="11"/>
      <c r="N141" s="51">
        <v>887</v>
      </c>
      <c r="O141" s="52" t="s">
        <v>93</v>
      </c>
      <c r="P141" s="63" t="s">
        <v>120</v>
      </c>
      <c r="Q141" s="10" t="s">
        <v>20</v>
      </c>
      <c r="R141" s="84">
        <f t="shared" si="23"/>
        <v>800</v>
      </c>
      <c r="S141" s="84">
        <f t="shared" si="23"/>
        <v>838.8</v>
      </c>
      <c r="T141" s="85">
        <f t="shared" si="23"/>
        <v>877.2</v>
      </c>
    </row>
    <row r="142" spans="9:20" s="6" customFormat="1" ht="28.5" customHeight="1" x14ac:dyDescent="0.25">
      <c r="I142" s="267" t="s">
        <v>21</v>
      </c>
      <c r="J142" s="268"/>
      <c r="K142" s="268"/>
      <c r="L142" s="268"/>
      <c r="M142" s="11"/>
      <c r="N142" s="51">
        <v>887</v>
      </c>
      <c r="O142" s="52" t="s">
        <v>93</v>
      </c>
      <c r="P142" s="63" t="s">
        <v>120</v>
      </c>
      <c r="Q142" s="10" t="s">
        <v>22</v>
      </c>
      <c r="R142" s="91">
        <v>800</v>
      </c>
      <c r="S142" s="97">
        <v>838.8</v>
      </c>
      <c r="T142" s="97">
        <v>877.2</v>
      </c>
    </row>
    <row r="143" spans="9:20" s="6" customFormat="1" ht="114" customHeight="1" x14ac:dyDescent="0.25">
      <c r="I143" s="291" t="s">
        <v>121</v>
      </c>
      <c r="J143" s="292"/>
      <c r="K143" s="292"/>
      <c r="L143" s="292"/>
      <c r="M143" s="11"/>
      <c r="N143" s="51">
        <v>887</v>
      </c>
      <c r="O143" s="52" t="s">
        <v>93</v>
      </c>
      <c r="P143" s="63" t="s">
        <v>122</v>
      </c>
      <c r="Q143" s="10"/>
      <c r="R143" s="91">
        <f t="shared" ref="R143:T144" si="24">R144</f>
        <v>300</v>
      </c>
      <c r="S143" s="91">
        <f t="shared" si="24"/>
        <v>129.80000000000001</v>
      </c>
      <c r="T143" s="95">
        <f t="shared" si="24"/>
        <v>136.19999999999999</v>
      </c>
    </row>
    <row r="144" spans="9:20" s="6" customFormat="1" ht="27.75" customHeight="1" x14ac:dyDescent="0.25">
      <c r="I144" s="178" t="s">
        <v>18</v>
      </c>
      <c r="J144" s="179"/>
      <c r="K144" s="179"/>
      <c r="L144" s="179"/>
      <c r="M144" s="11"/>
      <c r="N144" s="51">
        <v>887</v>
      </c>
      <c r="O144" s="52" t="s">
        <v>93</v>
      </c>
      <c r="P144" s="63" t="s">
        <v>122</v>
      </c>
      <c r="Q144" s="10" t="s">
        <v>20</v>
      </c>
      <c r="R144" s="91">
        <f t="shared" si="24"/>
        <v>300</v>
      </c>
      <c r="S144" s="91">
        <f t="shared" si="24"/>
        <v>129.80000000000001</v>
      </c>
      <c r="T144" s="95">
        <f t="shared" si="24"/>
        <v>136.19999999999999</v>
      </c>
    </row>
    <row r="145" spans="9:20" s="6" customFormat="1" ht="27.75" customHeight="1" x14ac:dyDescent="0.25">
      <c r="I145" s="267" t="s">
        <v>21</v>
      </c>
      <c r="J145" s="268"/>
      <c r="K145" s="268"/>
      <c r="L145" s="268"/>
      <c r="M145" s="11"/>
      <c r="N145" s="51">
        <v>887</v>
      </c>
      <c r="O145" s="52" t="s">
        <v>93</v>
      </c>
      <c r="P145" s="63" t="s">
        <v>122</v>
      </c>
      <c r="Q145" s="10" t="s">
        <v>22</v>
      </c>
      <c r="R145" s="91">
        <v>300</v>
      </c>
      <c r="S145" s="97">
        <v>129.80000000000001</v>
      </c>
      <c r="T145" s="97">
        <v>136.19999999999999</v>
      </c>
    </row>
    <row r="146" spans="9:20" s="17" customFormat="1" ht="27" customHeight="1" x14ac:dyDescent="0.25">
      <c r="I146" s="253" t="s">
        <v>123</v>
      </c>
      <c r="J146" s="254"/>
      <c r="K146" s="254"/>
      <c r="L146" s="254"/>
      <c r="M146" s="11"/>
      <c r="N146" s="49">
        <v>887</v>
      </c>
      <c r="O146" s="50" t="s">
        <v>93</v>
      </c>
      <c r="P146" s="62" t="s">
        <v>124</v>
      </c>
      <c r="Q146" s="9"/>
      <c r="R146" s="82">
        <f>R147+R150+R153+R156</f>
        <v>12305.6</v>
      </c>
      <c r="S146" s="82">
        <f>S147+S150+S153+S156</f>
        <v>9315.2999999999993</v>
      </c>
      <c r="T146" s="83">
        <f>T147+T150+T153+T156</f>
        <v>5401.4</v>
      </c>
    </row>
    <row r="147" spans="9:20" s="6" customFormat="1" ht="0.75" hidden="1" customHeight="1" x14ac:dyDescent="0.25">
      <c r="I147" s="293" t="s">
        <v>125</v>
      </c>
      <c r="J147" s="294"/>
      <c r="K147" s="294"/>
      <c r="L147" s="294"/>
      <c r="M147" s="11"/>
      <c r="N147" s="51">
        <v>887</v>
      </c>
      <c r="O147" s="52" t="s">
        <v>93</v>
      </c>
      <c r="P147" s="63" t="s">
        <v>126</v>
      </c>
      <c r="Q147" s="10"/>
      <c r="R147" s="84">
        <f t="shared" ref="R147:T148" si="25">R148</f>
        <v>0</v>
      </c>
      <c r="S147" s="84">
        <f t="shared" si="25"/>
        <v>0</v>
      </c>
      <c r="T147" s="85">
        <f t="shared" si="25"/>
        <v>0</v>
      </c>
    </row>
    <row r="148" spans="9:20" s="33" customFormat="1" ht="30" hidden="1" customHeight="1" x14ac:dyDescent="0.25">
      <c r="I148" s="178" t="s">
        <v>18</v>
      </c>
      <c r="J148" s="179"/>
      <c r="K148" s="179"/>
      <c r="L148" s="179"/>
      <c r="M148" s="11"/>
      <c r="N148" s="51">
        <v>887</v>
      </c>
      <c r="O148" s="52" t="s">
        <v>93</v>
      </c>
      <c r="P148" s="63" t="s">
        <v>126</v>
      </c>
      <c r="Q148" s="10" t="s">
        <v>20</v>
      </c>
      <c r="R148" s="84">
        <f t="shared" si="25"/>
        <v>0</v>
      </c>
      <c r="S148" s="84">
        <f t="shared" si="25"/>
        <v>0</v>
      </c>
      <c r="T148" s="85">
        <f t="shared" si="25"/>
        <v>0</v>
      </c>
    </row>
    <row r="149" spans="9:20" s="33" customFormat="1" ht="15" hidden="1" customHeight="1" x14ac:dyDescent="0.25">
      <c r="I149" s="267" t="s">
        <v>21</v>
      </c>
      <c r="J149" s="268"/>
      <c r="K149" s="268"/>
      <c r="L149" s="268"/>
      <c r="M149" s="11"/>
      <c r="N149" s="51">
        <v>887</v>
      </c>
      <c r="O149" s="52" t="s">
        <v>93</v>
      </c>
      <c r="P149" s="63" t="s">
        <v>126</v>
      </c>
      <c r="Q149" s="10" t="s">
        <v>22</v>
      </c>
      <c r="R149" s="84">
        <f>63.1-63.1</f>
        <v>0</v>
      </c>
      <c r="S149" s="84">
        <f>63.1-63.1</f>
        <v>0</v>
      </c>
      <c r="T149" s="85">
        <f>63.1-63.1</f>
        <v>0</v>
      </c>
    </row>
    <row r="150" spans="9:20" s="33" customFormat="1" ht="57.75" customHeight="1" x14ac:dyDescent="0.25">
      <c r="I150" s="253" t="s">
        <v>125</v>
      </c>
      <c r="J150" s="254"/>
      <c r="K150" s="254"/>
      <c r="L150" s="254"/>
      <c r="M150" s="11"/>
      <c r="N150" s="51">
        <v>887</v>
      </c>
      <c r="O150" s="52" t="s">
        <v>93</v>
      </c>
      <c r="P150" s="63" t="s">
        <v>127</v>
      </c>
      <c r="Q150" s="10"/>
      <c r="R150" s="84">
        <f t="shared" ref="R150:T151" si="26">R151</f>
        <v>7298.6</v>
      </c>
      <c r="S150" s="84">
        <f t="shared" si="26"/>
        <v>439</v>
      </c>
      <c r="T150" s="85">
        <f t="shared" si="26"/>
        <v>459.1</v>
      </c>
    </row>
    <row r="151" spans="9:20" s="33" customFormat="1" ht="27" customHeight="1" x14ac:dyDescent="0.25">
      <c r="I151" s="178" t="s">
        <v>18</v>
      </c>
      <c r="J151" s="179"/>
      <c r="K151" s="179"/>
      <c r="L151" s="179"/>
      <c r="M151" s="179"/>
      <c r="N151" s="51">
        <v>887</v>
      </c>
      <c r="O151" s="52" t="s">
        <v>93</v>
      </c>
      <c r="P151" s="63" t="s">
        <v>127</v>
      </c>
      <c r="Q151" s="10" t="s">
        <v>20</v>
      </c>
      <c r="R151" s="84">
        <f t="shared" si="26"/>
        <v>7298.6</v>
      </c>
      <c r="S151" s="84">
        <f t="shared" si="26"/>
        <v>439</v>
      </c>
      <c r="T151" s="85">
        <f t="shared" si="26"/>
        <v>459.1</v>
      </c>
    </row>
    <row r="152" spans="9:20" s="33" customFormat="1" ht="25.5" customHeight="1" x14ac:dyDescent="0.25">
      <c r="I152" s="267" t="s">
        <v>21</v>
      </c>
      <c r="J152" s="268"/>
      <c r="K152" s="268"/>
      <c r="L152" s="268"/>
      <c r="M152" s="11"/>
      <c r="N152" s="51">
        <v>887</v>
      </c>
      <c r="O152" s="52" t="s">
        <v>93</v>
      </c>
      <c r="P152" s="63" t="s">
        <v>127</v>
      </c>
      <c r="Q152" s="10" t="s">
        <v>22</v>
      </c>
      <c r="R152" s="91">
        <v>7298.6</v>
      </c>
      <c r="S152" s="97">
        <f>4589-4150</f>
        <v>439</v>
      </c>
      <c r="T152" s="97">
        <v>459.1</v>
      </c>
    </row>
    <row r="153" spans="9:20" s="17" customFormat="1" ht="89.25" customHeight="1" x14ac:dyDescent="0.25">
      <c r="I153" s="291" t="s">
        <v>128</v>
      </c>
      <c r="J153" s="292"/>
      <c r="K153" s="292"/>
      <c r="L153" s="292"/>
      <c r="M153" s="292"/>
      <c r="N153" s="51">
        <v>887</v>
      </c>
      <c r="O153" s="52" t="s">
        <v>93</v>
      </c>
      <c r="P153" s="63" t="s">
        <v>129</v>
      </c>
      <c r="Q153" s="10"/>
      <c r="R153" s="84">
        <f t="shared" ref="R153:T154" si="27">R154</f>
        <v>3500</v>
      </c>
      <c r="S153" s="84">
        <f t="shared" si="27"/>
        <v>3670.4</v>
      </c>
      <c r="T153" s="85">
        <f t="shared" si="27"/>
        <v>3838.1</v>
      </c>
    </row>
    <row r="154" spans="9:20" s="17" customFormat="1" ht="27" customHeight="1" x14ac:dyDescent="0.25">
      <c r="I154" s="178" t="s">
        <v>18</v>
      </c>
      <c r="J154" s="179"/>
      <c r="K154" s="179"/>
      <c r="L154" s="179"/>
      <c r="M154" s="11"/>
      <c r="N154" s="51">
        <v>887</v>
      </c>
      <c r="O154" s="52" t="s">
        <v>93</v>
      </c>
      <c r="P154" s="63" t="s">
        <v>129</v>
      </c>
      <c r="Q154" s="10" t="s">
        <v>20</v>
      </c>
      <c r="R154" s="84">
        <f t="shared" si="27"/>
        <v>3500</v>
      </c>
      <c r="S154" s="84">
        <f t="shared" si="27"/>
        <v>3670.4</v>
      </c>
      <c r="T154" s="85">
        <f t="shared" si="27"/>
        <v>3838.1</v>
      </c>
    </row>
    <row r="155" spans="9:20" s="17" customFormat="1" ht="29.25" customHeight="1" x14ac:dyDescent="0.25">
      <c r="I155" s="267" t="s">
        <v>21</v>
      </c>
      <c r="J155" s="268"/>
      <c r="K155" s="268"/>
      <c r="L155" s="268"/>
      <c r="M155" s="11"/>
      <c r="N155" s="51">
        <v>887</v>
      </c>
      <c r="O155" s="52" t="s">
        <v>93</v>
      </c>
      <c r="P155" s="63" t="s">
        <v>129</v>
      </c>
      <c r="Q155" s="10" t="s">
        <v>22</v>
      </c>
      <c r="R155" s="91">
        <v>3500</v>
      </c>
      <c r="S155" s="97">
        <v>3670.4</v>
      </c>
      <c r="T155" s="97">
        <v>3838.1</v>
      </c>
    </row>
    <row r="156" spans="9:20" s="17" customFormat="1" ht="48.75" customHeight="1" x14ac:dyDescent="0.25">
      <c r="I156" s="253" t="s">
        <v>191</v>
      </c>
      <c r="J156" s="254"/>
      <c r="K156" s="254"/>
      <c r="L156" s="254"/>
      <c r="M156" s="254"/>
      <c r="N156" s="51">
        <v>887</v>
      </c>
      <c r="O156" s="52" t="s">
        <v>93</v>
      </c>
      <c r="P156" s="63" t="s">
        <v>185</v>
      </c>
      <c r="Q156" s="10"/>
      <c r="R156" s="96">
        <f t="shared" ref="R156:T157" si="28">R157</f>
        <v>1507</v>
      </c>
      <c r="S156" s="96">
        <f t="shared" si="28"/>
        <v>5205.8999999999996</v>
      </c>
      <c r="T156" s="108">
        <f t="shared" si="28"/>
        <v>1104.2</v>
      </c>
    </row>
    <row r="157" spans="9:20" s="17" customFormat="1" ht="27" customHeight="1" x14ac:dyDescent="0.25">
      <c r="I157" s="178" t="s">
        <v>18</v>
      </c>
      <c r="J157" s="179"/>
      <c r="K157" s="179"/>
      <c r="L157" s="179"/>
      <c r="M157" s="11"/>
      <c r="N157" s="51">
        <v>887</v>
      </c>
      <c r="O157" s="52" t="s">
        <v>93</v>
      </c>
      <c r="P157" s="63" t="s">
        <v>185</v>
      </c>
      <c r="Q157" s="10" t="s">
        <v>20</v>
      </c>
      <c r="R157" s="96">
        <f t="shared" si="28"/>
        <v>1507</v>
      </c>
      <c r="S157" s="96">
        <f t="shared" si="28"/>
        <v>5205.8999999999996</v>
      </c>
      <c r="T157" s="108">
        <f t="shared" si="28"/>
        <v>1104.2</v>
      </c>
    </row>
    <row r="158" spans="9:20" s="17" customFormat="1" ht="27" customHeight="1" x14ac:dyDescent="0.25">
      <c r="I158" s="267" t="s">
        <v>21</v>
      </c>
      <c r="J158" s="268"/>
      <c r="K158" s="268"/>
      <c r="L158" s="268"/>
      <c r="M158" s="11"/>
      <c r="N158" s="51">
        <v>887</v>
      </c>
      <c r="O158" s="52" t="s">
        <v>93</v>
      </c>
      <c r="P158" s="63" t="s">
        <v>185</v>
      </c>
      <c r="Q158" s="10" t="s">
        <v>22</v>
      </c>
      <c r="R158" s="96">
        <v>1507</v>
      </c>
      <c r="S158" s="109">
        <f>1055.9+4150</f>
        <v>5205.8999999999996</v>
      </c>
      <c r="T158" s="109">
        <v>1104.2</v>
      </c>
    </row>
    <row r="159" spans="9:20" s="6" customFormat="1" ht="36" customHeight="1" x14ac:dyDescent="0.25">
      <c r="I159" s="295" t="s">
        <v>130</v>
      </c>
      <c r="J159" s="296"/>
      <c r="K159" s="296"/>
      <c r="L159" s="296"/>
      <c r="M159" s="21"/>
      <c r="N159" s="49">
        <v>887</v>
      </c>
      <c r="O159" s="50" t="s">
        <v>131</v>
      </c>
      <c r="P159" s="62"/>
      <c r="Q159" s="9"/>
      <c r="R159" s="82">
        <f>R160+R164+R172</f>
        <v>5580</v>
      </c>
      <c r="S159" s="82">
        <f>S160+S164+S172</f>
        <v>5851.7000000000007</v>
      </c>
      <c r="T159" s="83">
        <f>T160+T164+T172</f>
        <v>6119.2000000000007</v>
      </c>
    </row>
    <row r="160" spans="9:20" s="6" customFormat="1" ht="37.5" customHeight="1" x14ac:dyDescent="0.25">
      <c r="I160" s="253" t="s">
        <v>132</v>
      </c>
      <c r="J160" s="254"/>
      <c r="K160" s="254"/>
      <c r="L160" s="254"/>
      <c r="M160" s="254"/>
      <c r="N160" s="49">
        <v>887</v>
      </c>
      <c r="O160" s="50" t="s">
        <v>133</v>
      </c>
      <c r="P160" s="62"/>
      <c r="Q160" s="9"/>
      <c r="R160" s="82">
        <f>R162</f>
        <v>114</v>
      </c>
      <c r="S160" s="82">
        <f>S162</f>
        <v>119.6</v>
      </c>
      <c r="T160" s="83">
        <f>T162</f>
        <v>125.1</v>
      </c>
    </row>
    <row r="161" spans="9:20" s="6" customFormat="1" ht="153" customHeight="1" x14ac:dyDescent="0.25">
      <c r="I161" s="291" t="s">
        <v>134</v>
      </c>
      <c r="J161" s="292"/>
      <c r="K161" s="292"/>
      <c r="L161" s="292"/>
      <c r="M161" s="24"/>
      <c r="N161" s="49">
        <v>887</v>
      </c>
      <c r="O161" s="50" t="s">
        <v>133</v>
      </c>
      <c r="P161" s="62" t="s">
        <v>135</v>
      </c>
      <c r="Q161" s="9"/>
      <c r="R161" s="82">
        <f>R160</f>
        <v>114</v>
      </c>
      <c r="S161" s="82">
        <f>S160</f>
        <v>119.6</v>
      </c>
      <c r="T161" s="83">
        <f>T160</f>
        <v>125.1</v>
      </c>
    </row>
    <row r="162" spans="9:20" s="6" customFormat="1" ht="27" customHeight="1" x14ac:dyDescent="0.25">
      <c r="I162" s="178" t="s">
        <v>18</v>
      </c>
      <c r="J162" s="179"/>
      <c r="K162" s="179"/>
      <c r="L162" s="179"/>
      <c r="M162" s="21"/>
      <c r="N162" s="51">
        <v>887</v>
      </c>
      <c r="O162" s="52" t="s">
        <v>133</v>
      </c>
      <c r="P162" s="63" t="s">
        <v>135</v>
      </c>
      <c r="Q162" s="10" t="s">
        <v>20</v>
      </c>
      <c r="R162" s="84">
        <f>R163</f>
        <v>114</v>
      </c>
      <c r="S162" s="84">
        <f>S163</f>
        <v>119.6</v>
      </c>
      <c r="T162" s="85">
        <f>T163</f>
        <v>125.1</v>
      </c>
    </row>
    <row r="163" spans="9:20" s="6" customFormat="1" ht="33.75" customHeight="1" x14ac:dyDescent="0.25">
      <c r="I163" s="267" t="s">
        <v>21</v>
      </c>
      <c r="J163" s="268"/>
      <c r="K163" s="268"/>
      <c r="L163" s="268"/>
      <c r="M163" s="21"/>
      <c r="N163" s="51">
        <v>887</v>
      </c>
      <c r="O163" s="52" t="s">
        <v>133</v>
      </c>
      <c r="P163" s="63" t="s">
        <v>135</v>
      </c>
      <c r="Q163" s="10" t="s">
        <v>22</v>
      </c>
      <c r="R163" s="91">
        <v>114</v>
      </c>
      <c r="S163" s="97">
        <v>119.6</v>
      </c>
      <c r="T163" s="97">
        <v>125.1</v>
      </c>
    </row>
    <row r="164" spans="9:20" s="6" customFormat="1" ht="25.5" customHeight="1" x14ac:dyDescent="0.25">
      <c r="I164" s="295" t="s">
        <v>136</v>
      </c>
      <c r="J164" s="296"/>
      <c r="K164" s="296"/>
      <c r="L164" s="296"/>
      <c r="M164" s="296"/>
      <c r="N164" s="49">
        <v>887</v>
      </c>
      <c r="O164" s="50" t="s">
        <v>137</v>
      </c>
      <c r="P164" s="62"/>
      <c r="Q164" s="9"/>
      <c r="R164" s="82">
        <f>R165</f>
        <v>5460.4</v>
      </c>
      <c r="S164" s="82">
        <f>S165</f>
        <v>5726.3</v>
      </c>
      <c r="T164" s="83">
        <f>T165</f>
        <v>5987.9000000000005</v>
      </c>
    </row>
    <row r="165" spans="9:20" s="6" customFormat="1" ht="58.5" customHeight="1" x14ac:dyDescent="0.25">
      <c r="I165" s="253" t="s">
        <v>138</v>
      </c>
      <c r="J165" s="254"/>
      <c r="K165" s="254"/>
      <c r="L165" s="254"/>
      <c r="M165" s="254"/>
      <c r="N165" s="49">
        <v>887</v>
      </c>
      <c r="O165" s="50" t="s">
        <v>137</v>
      </c>
      <c r="P165" s="62" t="s">
        <v>139</v>
      </c>
      <c r="Q165" s="9"/>
      <c r="R165" s="82">
        <f>R166+R168+R170</f>
        <v>5460.4</v>
      </c>
      <c r="S165" s="82">
        <f>S166+S168+S170</f>
        <v>5726.3</v>
      </c>
      <c r="T165" s="83">
        <f>T166+T168+T170</f>
        <v>5987.9000000000005</v>
      </c>
    </row>
    <row r="166" spans="9:20" s="6" customFormat="1" ht="84" customHeight="1" x14ac:dyDescent="0.25">
      <c r="I166" s="253" t="s">
        <v>27</v>
      </c>
      <c r="J166" s="254"/>
      <c r="K166" s="254"/>
      <c r="L166" s="254"/>
      <c r="M166" s="254"/>
      <c r="N166" s="51">
        <v>887</v>
      </c>
      <c r="O166" s="52" t="s">
        <v>137</v>
      </c>
      <c r="P166" s="63" t="s">
        <v>139</v>
      </c>
      <c r="Q166" s="10" t="s">
        <v>15</v>
      </c>
      <c r="R166" s="84">
        <f>R167</f>
        <v>2220.1</v>
      </c>
      <c r="S166" s="84">
        <f>S167</f>
        <v>2328.1999999999998</v>
      </c>
      <c r="T166" s="85">
        <f>T167</f>
        <v>2434.5</v>
      </c>
    </row>
    <row r="167" spans="9:20" s="6" customFormat="1" ht="22.5" customHeight="1" x14ac:dyDescent="0.25">
      <c r="I167" s="178" t="s">
        <v>140</v>
      </c>
      <c r="J167" s="179"/>
      <c r="K167" s="179"/>
      <c r="L167" s="179"/>
      <c r="M167" s="179"/>
      <c r="N167" s="51">
        <v>887</v>
      </c>
      <c r="O167" s="52" t="s">
        <v>137</v>
      </c>
      <c r="P167" s="63" t="s">
        <v>139</v>
      </c>
      <c r="Q167" s="10" t="s">
        <v>141</v>
      </c>
      <c r="R167" s="84">
        <v>2220.1</v>
      </c>
      <c r="S167" s="97">
        <v>2328.1999999999998</v>
      </c>
      <c r="T167" s="97">
        <v>2434.5</v>
      </c>
    </row>
    <row r="168" spans="9:20" s="6" customFormat="1" ht="29.25" customHeight="1" x14ac:dyDescent="0.25">
      <c r="I168" s="178" t="s">
        <v>18</v>
      </c>
      <c r="J168" s="179"/>
      <c r="K168" s="179"/>
      <c r="L168" s="179"/>
      <c r="M168" s="179"/>
      <c r="N168" s="51">
        <v>887</v>
      </c>
      <c r="O168" s="52" t="s">
        <v>137</v>
      </c>
      <c r="P168" s="63" t="s">
        <v>139</v>
      </c>
      <c r="Q168" s="10" t="s">
        <v>20</v>
      </c>
      <c r="R168" s="84">
        <f>R169</f>
        <v>3240.2</v>
      </c>
      <c r="S168" s="84">
        <f>S169</f>
        <v>3398</v>
      </c>
      <c r="T168" s="85">
        <f>T169</f>
        <v>3553.3</v>
      </c>
    </row>
    <row r="169" spans="9:20" s="6" customFormat="1" ht="30" customHeight="1" x14ac:dyDescent="0.25">
      <c r="I169" s="267" t="s">
        <v>21</v>
      </c>
      <c r="J169" s="268"/>
      <c r="K169" s="268"/>
      <c r="L169" s="268"/>
      <c r="M169" s="11"/>
      <c r="N169" s="51">
        <v>887</v>
      </c>
      <c r="O169" s="52" t="s">
        <v>137</v>
      </c>
      <c r="P169" s="63" t="s">
        <v>139</v>
      </c>
      <c r="Q169" s="10" t="s">
        <v>22</v>
      </c>
      <c r="R169" s="84">
        <v>3240.2</v>
      </c>
      <c r="S169" s="97">
        <v>3398</v>
      </c>
      <c r="T169" s="97">
        <v>3553.3</v>
      </c>
    </row>
    <row r="170" spans="9:20" s="6" customFormat="1" ht="19.5" customHeight="1" x14ac:dyDescent="0.25">
      <c r="I170" s="205" t="s">
        <v>35</v>
      </c>
      <c r="J170" s="206"/>
      <c r="K170" s="206"/>
      <c r="L170" s="206"/>
      <c r="M170" s="206"/>
      <c r="N170" s="51">
        <v>887</v>
      </c>
      <c r="O170" s="52" t="s">
        <v>137</v>
      </c>
      <c r="P170" s="63" t="s">
        <v>139</v>
      </c>
      <c r="Q170" s="10" t="s">
        <v>36</v>
      </c>
      <c r="R170" s="84">
        <f>R171</f>
        <v>0.1</v>
      </c>
      <c r="S170" s="84">
        <f>S171</f>
        <v>0.1</v>
      </c>
      <c r="T170" s="85">
        <f>T171</f>
        <v>0.1</v>
      </c>
    </row>
    <row r="171" spans="9:20" s="6" customFormat="1" ht="26.25" customHeight="1" x14ac:dyDescent="0.25">
      <c r="I171" s="267" t="s">
        <v>29</v>
      </c>
      <c r="J171" s="268"/>
      <c r="K171" s="268"/>
      <c r="L171" s="268"/>
      <c r="M171" s="25"/>
      <c r="N171" s="51">
        <v>887</v>
      </c>
      <c r="O171" s="52" t="s">
        <v>137</v>
      </c>
      <c r="P171" s="63" t="s">
        <v>139</v>
      </c>
      <c r="Q171" s="10" t="s">
        <v>30</v>
      </c>
      <c r="R171" s="84">
        <v>0.1</v>
      </c>
      <c r="S171" s="97">
        <v>0.1</v>
      </c>
      <c r="T171" s="97">
        <v>0.1</v>
      </c>
    </row>
    <row r="172" spans="9:20" s="6" customFormat="1" ht="23.25" customHeight="1" x14ac:dyDescent="0.25">
      <c r="I172" s="295" t="s">
        <v>142</v>
      </c>
      <c r="J172" s="296"/>
      <c r="K172" s="296"/>
      <c r="L172" s="296"/>
      <c r="M172" s="25"/>
      <c r="N172" s="49">
        <v>887</v>
      </c>
      <c r="O172" s="50" t="s">
        <v>143</v>
      </c>
      <c r="P172" s="62"/>
      <c r="Q172" s="9"/>
      <c r="R172" s="82">
        <f>R173+R176</f>
        <v>5.6</v>
      </c>
      <c r="S172" s="82">
        <f>S173+S176</f>
        <v>5.8</v>
      </c>
      <c r="T172" s="83">
        <f>T173+T176</f>
        <v>6.2</v>
      </c>
    </row>
    <row r="173" spans="9:20" s="6" customFormat="1" ht="57" customHeight="1" x14ac:dyDescent="0.25">
      <c r="I173" s="297" t="s">
        <v>73</v>
      </c>
      <c r="J173" s="298"/>
      <c r="K173" s="298"/>
      <c r="L173" s="298"/>
      <c r="M173" s="34"/>
      <c r="N173" s="59">
        <v>887</v>
      </c>
      <c r="O173" s="60" t="s">
        <v>143</v>
      </c>
      <c r="P173" s="69" t="s">
        <v>74</v>
      </c>
      <c r="Q173" s="35"/>
      <c r="R173" s="82">
        <f t="shared" ref="R173:T174" si="29">R174</f>
        <v>2.8</v>
      </c>
      <c r="S173" s="82">
        <f t="shared" si="29"/>
        <v>2.9</v>
      </c>
      <c r="T173" s="83">
        <f t="shared" si="29"/>
        <v>3.1</v>
      </c>
    </row>
    <row r="174" spans="9:20" s="6" customFormat="1" ht="33.75" customHeight="1" x14ac:dyDescent="0.25">
      <c r="I174" s="273" t="s">
        <v>18</v>
      </c>
      <c r="J174" s="274"/>
      <c r="K174" s="274"/>
      <c r="L174" s="274"/>
      <c r="M174" s="34"/>
      <c r="N174" s="53">
        <v>887</v>
      </c>
      <c r="O174" s="54" t="s">
        <v>143</v>
      </c>
      <c r="P174" s="70" t="s">
        <v>74</v>
      </c>
      <c r="Q174" s="36" t="s">
        <v>20</v>
      </c>
      <c r="R174" s="84">
        <f t="shared" si="29"/>
        <v>2.8</v>
      </c>
      <c r="S174" s="84">
        <f t="shared" si="29"/>
        <v>2.9</v>
      </c>
      <c r="T174" s="85">
        <f t="shared" si="29"/>
        <v>3.1</v>
      </c>
    </row>
    <row r="175" spans="9:20" s="6" customFormat="1" ht="33.75" customHeight="1" x14ac:dyDescent="0.25">
      <c r="I175" s="273" t="s">
        <v>21</v>
      </c>
      <c r="J175" s="274"/>
      <c r="K175" s="274"/>
      <c r="L175" s="274"/>
      <c r="M175" s="34"/>
      <c r="N175" s="53">
        <v>887</v>
      </c>
      <c r="O175" s="54" t="s">
        <v>143</v>
      </c>
      <c r="P175" s="70" t="s">
        <v>74</v>
      </c>
      <c r="Q175" s="36" t="s">
        <v>22</v>
      </c>
      <c r="R175" s="84">
        <v>2.8</v>
      </c>
      <c r="S175" s="97">
        <v>2.9</v>
      </c>
      <c r="T175" s="97">
        <v>3.1</v>
      </c>
    </row>
    <row r="176" spans="9:20" s="6" customFormat="1" ht="99.75" customHeight="1" x14ac:dyDescent="0.25">
      <c r="I176" s="297" t="s">
        <v>144</v>
      </c>
      <c r="J176" s="298"/>
      <c r="K176" s="298"/>
      <c r="L176" s="298"/>
      <c r="M176" s="37"/>
      <c r="N176" s="59">
        <v>887</v>
      </c>
      <c r="O176" s="60" t="s">
        <v>143</v>
      </c>
      <c r="P176" s="69" t="s">
        <v>79</v>
      </c>
      <c r="Q176" s="35"/>
      <c r="R176" s="82">
        <f t="shared" ref="R176:T177" si="30">R177</f>
        <v>2.8</v>
      </c>
      <c r="S176" s="82">
        <f t="shared" si="30"/>
        <v>2.9</v>
      </c>
      <c r="T176" s="83">
        <f t="shared" si="30"/>
        <v>3.1</v>
      </c>
    </row>
    <row r="177" spans="9:20" s="6" customFormat="1" ht="34.5" customHeight="1" x14ac:dyDescent="0.25">
      <c r="I177" s="273" t="s">
        <v>18</v>
      </c>
      <c r="J177" s="274"/>
      <c r="K177" s="274"/>
      <c r="L177" s="274"/>
      <c r="M177" s="37"/>
      <c r="N177" s="53">
        <v>887</v>
      </c>
      <c r="O177" s="54" t="s">
        <v>143</v>
      </c>
      <c r="P177" s="70" t="s">
        <v>79</v>
      </c>
      <c r="Q177" s="36" t="s">
        <v>20</v>
      </c>
      <c r="R177" s="84">
        <f t="shared" si="30"/>
        <v>2.8</v>
      </c>
      <c r="S177" s="84">
        <f t="shared" si="30"/>
        <v>2.9</v>
      </c>
      <c r="T177" s="85">
        <f t="shared" si="30"/>
        <v>3.1</v>
      </c>
    </row>
    <row r="178" spans="9:20" s="6" customFormat="1" ht="36" customHeight="1" x14ac:dyDescent="0.25">
      <c r="I178" s="273" t="s">
        <v>21</v>
      </c>
      <c r="J178" s="274"/>
      <c r="K178" s="274"/>
      <c r="L178" s="274"/>
      <c r="M178" s="37"/>
      <c r="N178" s="53">
        <v>887</v>
      </c>
      <c r="O178" s="54" t="s">
        <v>143</v>
      </c>
      <c r="P178" s="70" t="s">
        <v>79</v>
      </c>
      <c r="Q178" s="36" t="s">
        <v>22</v>
      </c>
      <c r="R178" s="84">
        <v>2.8</v>
      </c>
      <c r="S178" s="97">
        <v>2.9</v>
      </c>
      <c r="T178" s="97">
        <v>3.1</v>
      </c>
    </row>
    <row r="179" spans="9:20" s="6" customFormat="1" ht="18" hidden="1" customHeight="1" x14ac:dyDescent="0.25">
      <c r="I179" s="72"/>
      <c r="J179" s="27"/>
      <c r="K179" s="27"/>
      <c r="L179" s="27"/>
      <c r="M179" s="25"/>
      <c r="N179" s="51"/>
      <c r="O179" s="52"/>
      <c r="P179" s="63"/>
      <c r="Q179" s="10"/>
      <c r="R179" s="84"/>
      <c r="S179" s="97"/>
      <c r="T179" s="97"/>
    </row>
    <row r="180" spans="9:20" s="6" customFormat="1" ht="18" hidden="1" customHeight="1" x14ac:dyDescent="0.25">
      <c r="I180" s="72"/>
      <c r="J180" s="27"/>
      <c r="K180" s="27"/>
      <c r="L180" s="27"/>
      <c r="M180" s="25"/>
      <c r="N180" s="51"/>
      <c r="O180" s="52"/>
      <c r="P180" s="63"/>
      <c r="Q180" s="10"/>
      <c r="R180" s="84"/>
      <c r="S180" s="97"/>
      <c r="T180" s="97"/>
    </row>
    <row r="181" spans="9:20" s="6" customFormat="1" ht="18" hidden="1" customHeight="1" x14ac:dyDescent="0.25">
      <c r="I181" s="72"/>
      <c r="J181" s="27"/>
      <c r="K181" s="27"/>
      <c r="L181" s="27"/>
      <c r="M181" s="25"/>
      <c r="N181" s="51"/>
      <c r="O181" s="52"/>
      <c r="P181" s="63"/>
      <c r="Q181" s="10"/>
      <c r="R181" s="84"/>
      <c r="S181" s="97"/>
      <c r="T181" s="97"/>
    </row>
    <row r="182" spans="9:20" s="6" customFormat="1" ht="18" hidden="1" customHeight="1" x14ac:dyDescent="0.25">
      <c r="I182" s="72"/>
      <c r="J182" s="27"/>
      <c r="K182" s="27"/>
      <c r="L182" s="27"/>
      <c r="M182" s="25"/>
      <c r="N182" s="51"/>
      <c r="O182" s="52"/>
      <c r="P182" s="63"/>
      <c r="Q182" s="10"/>
      <c r="R182" s="84"/>
      <c r="S182" s="97"/>
      <c r="T182" s="97"/>
    </row>
    <row r="183" spans="9:20" s="6" customFormat="1" ht="18" hidden="1" customHeight="1" x14ac:dyDescent="0.25">
      <c r="I183" s="72"/>
      <c r="J183" s="27"/>
      <c r="K183" s="27"/>
      <c r="L183" s="27"/>
      <c r="M183" s="25"/>
      <c r="N183" s="51"/>
      <c r="O183" s="52"/>
      <c r="P183" s="63"/>
      <c r="Q183" s="10"/>
      <c r="R183" s="84"/>
      <c r="S183" s="97"/>
      <c r="T183" s="97"/>
    </row>
    <row r="184" spans="9:20" s="6" customFormat="1" ht="18" hidden="1" customHeight="1" x14ac:dyDescent="0.25">
      <c r="I184" s="72"/>
      <c r="J184" s="27"/>
      <c r="K184" s="27"/>
      <c r="L184" s="27"/>
      <c r="M184" s="25"/>
      <c r="N184" s="51"/>
      <c r="O184" s="52"/>
      <c r="P184" s="63"/>
      <c r="Q184" s="10"/>
      <c r="R184" s="84"/>
      <c r="S184" s="97"/>
      <c r="T184" s="97"/>
    </row>
    <row r="185" spans="9:20" s="6" customFormat="1" ht="18" hidden="1" customHeight="1" x14ac:dyDescent="0.25">
      <c r="I185" s="72"/>
      <c r="J185" s="27"/>
      <c r="K185" s="27"/>
      <c r="L185" s="27"/>
      <c r="M185" s="25"/>
      <c r="N185" s="51"/>
      <c r="O185" s="52"/>
      <c r="P185" s="63"/>
      <c r="Q185" s="10"/>
      <c r="R185" s="84"/>
      <c r="S185" s="97"/>
      <c r="T185" s="97"/>
    </row>
    <row r="186" spans="9:20" s="6" customFormat="1" ht="18" hidden="1" customHeight="1" x14ac:dyDescent="0.25">
      <c r="I186" s="72"/>
      <c r="J186" s="27"/>
      <c r="K186" s="27"/>
      <c r="L186" s="27"/>
      <c r="M186" s="25"/>
      <c r="N186" s="51"/>
      <c r="O186" s="52"/>
      <c r="P186" s="63"/>
      <c r="Q186" s="10"/>
      <c r="R186" s="84"/>
      <c r="S186" s="97"/>
      <c r="T186" s="97"/>
    </row>
    <row r="187" spans="9:20" s="6" customFormat="1" ht="18" hidden="1" customHeight="1" x14ac:dyDescent="0.25">
      <c r="I187" s="72"/>
      <c r="J187" s="27"/>
      <c r="K187" s="27"/>
      <c r="L187" s="27"/>
      <c r="M187" s="25"/>
      <c r="N187" s="51"/>
      <c r="O187" s="52"/>
      <c r="P187" s="63"/>
      <c r="Q187" s="10"/>
      <c r="R187" s="84"/>
      <c r="S187" s="97"/>
      <c r="T187" s="97"/>
    </row>
    <row r="188" spans="9:20" s="6" customFormat="1" ht="34.5" customHeight="1" x14ac:dyDescent="0.3">
      <c r="I188" s="299" t="s">
        <v>145</v>
      </c>
      <c r="J188" s="300"/>
      <c r="K188" s="300"/>
      <c r="L188" s="300"/>
      <c r="M188" s="300"/>
      <c r="N188" s="49">
        <v>887</v>
      </c>
      <c r="O188" s="50" t="s">
        <v>146</v>
      </c>
      <c r="P188" s="62"/>
      <c r="Q188" s="9"/>
      <c r="R188" s="82">
        <f>R189</f>
        <v>4750</v>
      </c>
      <c r="S188" s="82">
        <f t="shared" ref="S188:T191" si="31">S189</f>
        <v>4981.3</v>
      </c>
      <c r="T188" s="83">
        <f t="shared" si="31"/>
        <v>5208.8999999999996</v>
      </c>
    </row>
    <row r="189" spans="9:20" s="6" customFormat="1" ht="28.5" customHeight="1" x14ac:dyDescent="0.25">
      <c r="I189" s="301" t="s">
        <v>147</v>
      </c>
      <c r="J189" s="302"/>
      <c r="K189" s="302"/>
      <c r="L189" s="302"/>
      <c r="M189" s="302"/>
      <c r="N189" s="49">
        <v>887</v>
      </c>
      <c r="O189" s="50" t="s">
        <v>148</v>
      </c>
      <c r="P189" s="62"/>
      <c r="Q189" s="9"/>
      <c r="R189" s="82">
        <f>R190</f>
        <v>4750</v>
      </c>
      <c r="S189" s="82">
        <f t="shared" si="31"/>
        <v>4981.3</v>
      </c>
      <c r="T189" s="83">
        <f t="shared" si="31"/>
        <v>5208.8999999999996</v>
      </c>
    </row>
    <row r="190" spans="9:20" s="6" customFormat="1" ht="50.25" customHeight="1" x14ac:dyDescent="0.25">
      <c r="I190" s="253" t="s">
        <v>149</v>
      </c>
      <c r="J190" s="254"/>
      <c r="K190" s="254"/>
      <c r="L190" s="254"/>
      <c r="M190" s="254"/>
      <c r="N190" s="51">
        <v>887</v>
      </c>
      <c r="O190" s="52" t="s">
        <v>148</v>
      </c>
      <c r="P190" s="63" t="s">
        <v>150</v>
      </c>
      <c r="Q190" s="10"/>
      <c r="R190" s="84">
        <f>R191</f>
        <v>4750</v>
      </c>
      <c r="S190" s="84">
        <f t="shared" si="31"/>
        <v>4981.3</v>
      </c>
      <c r="T190" s="85">
        <f t="shared" si="31"/>
        <v>5208.8999999999996</v>
      </c>
    </row>
    <row r="191" spans="9:20" s="6" customFormat="1" ht="29.25" customHeight="1" x14ac:dyDescent="0.25">
      <c r="I191" s="178" t="s">
        <v>18</v>
      </c>
      <c r="J191" s="179"/>
      <c r="K191" s="179"/>
      <c r="L191" s="179"/>
      <c r="M191" s="179"/>
      <c r="N191" s="51">
        <v>887</v>
      </c>
      <c r="O191" s="52" t="s">
        <v>148</v>
      </c>
      <c r="P191" s="63" t="s">
        <v>150</v>
      </c>
      <c r="Q191" s="10" t="s">
        <v>20</v>
      </c>
      <c r="R191" s="84">
        <f>R192</f>
        <v>4750</v>
      </c>
      <c r="S191" s="84">
        <f t="shared" si="31"/>
        <v>4981.3</v>
      </c>
      <c r="T191" s="85">
        <f t="shared" si="31"/>
        <v>5208.8999999999996</v>
      </c>
    </row>
    <row r="192" spans="9:20" s="6" customFormat="1" ht="28.5" customHeight="1" x14ac:dyDescent="0.25">
      <c r="I192" s="267" t="s">
        <v>21</v>
      </c>
      <c r="J192" s="268"/>
      <c r="K192" s="268"/>
      <c r="L192" s="268"/>
      <c r="M192" s="11"/>
      <c r="N192" s="51">
        <v>887</v>
      </c>
      <c r="O192" s="52" t="s">
        <v>148</v>
      </c>
      <c r="P192" s="63" t="s">
        <v>150</v>
      </c>
      <c r="Q192" s="10" t="s">
        <v>22</v>
      </c>
      <c r="R192" s="96">
        <v>4750</v>
      </c>
      <c r="S192" s="97">
        <v>4981.3</v>
      </c>
      <c r="T192" s="97">
        <v>5208.8999999999996</v>
      </c>
    </row>
    <row r="193" spans="9:20" s="17" customFormat="1" ht="32.25" customHeight="1" x14ac:dyDescent="0.25">
      <c r="I193" s="295" t="s">
        <v>151</v>
      </c>
      <c r="J193" s="296"/>
      <c r="K193" s="296"/>
      <c r="L193" s="296"/>
      <c r="M193" s="24"/>
      <c r="N193" s="49">
        <v>887</v>
      </c>
      <c r="O193" s="50" t="s">
        <v>152</v>
      </c>
      <c r="P193" s="62"/>
      <c r="Q193" s="9"/>
      <c r="R193" s="82">
        <f>R199+R202+R194</f>
        <v>1597.2</v>
      </c>
      <c r="S193" s="82">
        <f>S199+S202+S194</f>
        <v>1674.6999999999998</v>
      </c>
      <c r="T193" s="83">
        <f>T199+T202+T194</f>
        <v>1751.1999999999998</v>
      </c>
    </row>
    <row r="194" spans="9:20" s="17" customFormat="1" ht="27" customHeight="1" x14ac:dyDescent="0.25">
      <c r="I194" s="295" t="s">
        <v>153</v>
      </c>
      <c r="J194" s="296"/>
      <c r="K194" s="296"/>
      <c r="L194" s="296"/>
      <c r="M194" s="24"/>
      <c r="N194" s="49">
        <v>887</v>
      </c>
      <c r="O194" s="50" t="s">
        <v>154</v>
      </c>
      <c r="P194" s="62"/>
      <c r="Q194" s="9"/>
      <c r="R194" s="82">
        <f>R195</f>
        <v>317.2</v>
      </c>
      <c r="S194" s="82">
        <f t="shared" ref="S194:T196" si="32">S195</f>
        <v>332.6</v>
      </c>
      <c r="T194" s="83">
        <f t="shared" si="32"/>
        <v>347.8</v>
      </c>
    </row>
    <row r="195" spans="9:20" s="17" customFormat="1" ht="123" customHeight="1" x14ac:dyDescent="0.25">
      <c r="I195" s="253" t="s">
        <v>178</v>
      </c>
      <c r="J195" s="254"/>
      <c r="K195" s="254"/>
      <c r="L195" s="254"/>
      <c r="M195" s="13"/>
      <c r="N195" s="49">
        <v>887</v>
      </c>
      <c r="O195" s="50" t="s">
        <v>154</v>
      </c>
      <c r="P195" s="62" t="s">
        <v>155</v>
      </c>
      <c r="Q195" s="9"/>
      <c r="R195" s="82">
        <f>R196</f>
        <v>317.2</v>
      </c>
      <c r="S195" s="82">
        <f t="shared" si="32"/>
        <v>332.6</v>
      </c>
      <c r="T195" s="83">
        <f t="shared" si="32"/>
        <v>347.8</v>
      </c>
    </row>
    <row r="196" spans="9:20" s="17" customFormat="1" ht="21.75" customHeight="1" x14ac:dyDescent="0.25">
      <c r="I196" s="178" t="s">
        <v>156</v>
      </c>
      <c r="J196" s="179"/>
      <c r="K196" s="179"/>
      <c r="L196" s="179"/>
      <c r="M196" s="179"/>
      <c r="N196" s="51">
        <v>887</v>
      </c>
      <c r="O196" s="52" t="s">
        <v>154</v>
      </c>
      <c r="P196" s="63" t="s">
        <v>155</v>
      </c>
      <c r="Q196" s="10" t="s">
        <v>157</v>
      </c>
      <c r="R196" s="84">
        <f>R197</f>
        <v>317.2</v>
      </c>
      <c r="S196" s="84">
        <f t="shared" si="32"/>
        <v>332.6</v>
      </c>
      <c r="T196" s="85">
        <f t="shared" si="32"/>
        <v>347.8</v>
      </c>
    </row>
    <row r="197" spans="9:20" s="17" customFormat="1" ht="26.25" customHeight="1" x14ac:dyDescent="0.25">
      <c r="I197" s="178" t="s">
        <v>158</v>
      </c>
      <c r="J197" s="179"/>
      <c r="K197" s="179"/>
      <c r="L197" s="179"/>
      <c r="M197" s="179"/>
      <c r="N197" s="51">
        <v>887</v>
      </c>
      <c r="O197" s="52" t="s">
        <v>154</v>
      </c>
      <c r="P197" s="63" t="s">
        <v>155</v>
      </c>
      <c r="Q197" s="10" t="s">
        <v>159</v>
      </c>
      <c r="R197" s="84">
        <v>317.2</v>
      </c>
      <c r="S197" s="97">
        <v>332.6</v>
      </c>
      <c r="T197" s="97">
        <v>347.8</v>
      </c>
    </row>
    <row r="198" spans="9:20" s="17" customFormat="1" ht="33" customHeight="1" x14ac:dyDescent="0.25">
      <c r="I198" s="295" t="s">
        <v>160</v>
      </c>
      <c r="J198" s="296"/>
      <c r="K198" s="296"/>
      <c r="L198" s="296"/>
      <c r="M198" s="24"/>
      <c r="N198" s="49">
        <v>887</v>
      </c>
      <c r="O198" s="50" t="s">
        <v>161</v>
      </c>
      <c r="P198" s="62"/>
      <c r="Q198" s="9"/>
      <c r="R198" s="82">
        <f>R199</f>
        <v>1093</v>
      </c>
      <c r="S198" s="82">
        <f t="shared" ref="S198:T200" si="33">S199</f>
        <v>1146</v>
      </c>
      <c r="T198" s="83">
        <f t="shared" si="33"/>
        <v>1198.3</v>
      </c>
    </row>
    <row r="199" spans="9:20" s="17" customFormat="1" ht="177" customHeight="1" x14ac:dyDescent="0.25">
      <c r="I199" s="253" t="s">
        <v>179</v>
      </c>
      <c r="J199" s="254"/>
      <c r="K199" s="254"/>
      <c r="L199" s="254"/>
      <c r="M199" s="13"/>
      <c r="N199" s="49">
        <v>887</v>
      </c>
      <c r="O199" s="50" t="s">
        <v>161</v>
      </c>
      <c r="P199" s="62" t="s">
        <v>162</v>
      </c>
      <c r="Q199" s="9"/>
      <c r="R199" s="82">
        <f>R200</f>
        <v>1093</v>
      </c>
      <c r="S199" s="82">
        <f t="shared" si="33"/>
        <v>1146</v>
      </c>
      <c r="T199" s="83">
        <f t="shared" si="33"/>
        <v>1198.3</v>
      </c>
    </row>
    <row r="200" spans="9:20" s="17" customFormat="1" ht="21.75" customHeight="1" x14ac:dyDescent="0.25">
      <c r="I200" s="178" t="s">
        <v>156</v>
      </c>
      <c r="J200" s="179"/>
      <c r="K200" s="179"/>
      <c r="L200" s="179"/>
      <c r="M200" s="179"/>
      <c r="N200" s="51">
        <v>887</v>
      </c>
      <c r="O200" s="52" t="s">
        <v>161</v>
      </c>
      <c r="P200" s="63" t="s">
        <v>162</v>
      </c>
      <c r="Q200" s="10" t="s">
        <v>157</v>
      </c>
      <c r="R200" s="84">
        <f>R201</f>
        <v>1093</v>
      </c>
      <c r="S200" s="84">
        <f t="shared" si="33"/>
        <v>1146</v>
      </c>
      <c r="T200" s="85">
        <f t="shared" si="33"/>
        <v>1198.3</v>
      </c>
    </row>
    <row r="201" spans="9:20" s="17" customFormat="1" ht="27" customHeight="1" x14ac:dyDescent="0.25">
      <c r="I201" s="178" t="s">
        <v>158</v>
      </c>
      <c r="J201" s="179"/>
      <c r="K201" s="179"/>
      <c r="L201" s="179"/>
      <c r="M201" s="179"/>
      <c r="N201" s="51">
        <v>887</v>
      </c>
      <c r="O201" s="52" t="s">
        <v>161</v>
      </c>
      <c r="P201" s="63" t="s">
        <v>162</v>
      </c>
      <c r="Q201" s="10" t="s">
        <v>159</v>
      </c>
      <c r="R201" s="84">
        <v>1093</v>
      </c>
      <c r="S201" s="97">
        <v>1146</v>
      </c>
      <c r="T201" s="97">
        <v>1198.3</v>
      </c>
    </row>
    <row r="202" spans="9:20" s="17" customFormat="1" ht="26.25" customHeight="1" x14ac:dyDescent="0.25">
      <c r="I202" s="295" t="s">
        <v>163</v>
      </c>
      <c r="J202" s="296"/>
      <c r="K202" s="296"/>
      <c r="L202" s="296"/>
      <c r="M202" s="13"/>
      <c r="N202" s="49">
        <v>887</v>
      </c>
      <c r="O202" s="50" t="s">
        <v>164</v>
      </c>
      <c r="P202" s="62"/>
      <c r="Q202" s="9"/>
      <c r="R202" s="82">
        <f>R203+R206</f>
        <v>187</v>
      </c>
      <c r="S202" s="82">
        <f>S203+S206</f>
        <v>196.1</v>
      </c>
      <c r="T202" s="83">
        <f>T203+T206</f>
        <v>205.1</v>
      </c>
    </row>
    <row r="203" spans="9:20" s="6" customFormat="1" ht="75.75" customHeight="1" x14ac:dyDescent="0.25">
      <c r="I203" s="253" t="s">
        <v>165</v>
      </c>
      <c r="J203" s="254"/>
      <c r="K203" s="254"/>
      <c r="L203" s="254"/>
      <c r="M203" s="11"/>
      <c r="N203" s="49">
        <v>887</v>
      </c>
      <c r="O203" s="50" t="s">
        <v>164</v>
      </c>
      <c r="P203" s="62" t="s">
        <v>166</v>
      </c>
      <c r="Q203" s="10"/>
      <c r="R203" s="84">
        <f t="shared" ref="R203:T204" si="34">R204</f>
        <v>187</v>
      </c>
      <c r="S203" s="84">
        <f t="shared" si="34"/>
        <v>196.1</v>
      </c>
      <c r="T203" s="85">
        <f t="shared" si="34"/>
        <v>205.1</v>
      </c>
    </row>
    <row r="204" spans="9:20" s="6" customFormat="1" ht="23.25" customHeight="1" x14ac:dyDescent="0.25">
      <c r="I204" s="178" t="s">
        <v>156</v>
      </c>
      <c r="J204" s="179"/>
      <c r="K204" s="179"/>
      <c r="L204" s="179"/>
      <c r="M204" s="179"/>
      <c r="N204" s="51">
        <v>887</v>
      </c>
      <c r="O204" s="52" t="s">
        <v>164</v>
      </c>
      <c r="P204" s="63" t="s">
        <v>166</v>
      </c>
      <c r="Q204" s="10" t="s">
        <v>157</v>
      </c>
      <c r="R204" s="84">
        <f t="shared" si="34"/>
        <v>187</v>
      </c>
      <c r="S204" s="84">
        <f t="shared" si="34"/>
        <v>196.1</v>
      </c>
      <c r="T204" s="85">
        <f t="shared" si="34"/>
        <v>205.1</v>
      </c>
    </row>
    <row r="205" spans="9:20" s="6" customFormat="1" ht="27.75" customHeight="1" x14ac:dyDescent="0.25">
      <c r="I205" s="178" t="s">
        <v>158</v>
      </c>
      <c r="J205" s="179"/>
      <c r="K205" s="179"/>
      <c r="L205" s="179"/>
      <c r="M205" s="179"/>
      <c r="N205" s="51">
        <v>887</v>
      </c>
      <c r="O205" s="52" t="s">
        <v>164</v>
      </c>
      <c r="P205" s="63" t="s">
        <v>166</v>
      </c>
      <c r="Q205" s="10" t="s">
        <v>159</v>
      </c>
      <c r="R205" s="84">
        <v>187</v>
      </c>
      <c r="S205" s="97">
        <v>196.1</v>
      </c>
      <c r="T205" s="97">
        <v>205.1</v>
      </c>
    </row>
    <row r="206" spans="9:20" s="6" customFormat="1" ht="70.5" hidden="1" customHeight="1" x14ac:dyDescent="0.25">
      <c r="I206" s="293" t="s">
        <v>167</v>
      </c>
      <c r="J206" s="294"/>
      <c r="K206" s="294"/>
      <c r="L206" s="294"/>
      <c r="M206" s="11"/>
      <c r="N206" s="49">
        <v>887</v>
      </c>
      <c r="O206" s="50" t="s">
        <v>164</v>
      </c>
      <c r="P206" s="62" t="s">
        <v>168</v>
      </c>
      <c r="Q206" s="10"/>
      <c r="R206" s="84">
        <f>R207</f>
        <v>0</v>
      </c>
      <c r="S206" s="97"/>
      <c r="T206" s="97"/>
    </row>
    <row r="207" spans="9:20" s="6" customFormat="1" ht="20.25" hidden="1" customHeight="1" x14ac:dyDescent="0.25">
      <c r="I207" s="178" t="s">
        <v>156</v>
      </c>
      <c r="J207" s="179"/>
      <c r="K207" s="179"/>
      <c r="L207" s="179"/>
      <c r="M207" s="179"/>
      <c r="N207" s="51">
        <v>887</v>
      </c>
      <c r="O207" s="52" t="s">
        <v>164</v>
      </c>
      <c r="P207" s="63" t="s">
        <v>168</v>
      </c>
      <c r="Q207" s="10" t="s">
        <v>157</v>
      </c>
      <c r="R207" s="84">
        <f>R208</f>
        <v>0</v>
      </c>
      <c r="S207" s="97"/>
      <c r="T207" s="97"/>
    </row>
    <row r="208" spans="9:20" s="6" customFormat="1" ht="13.8" hidden="1" x14ac:dyDescent="0.25">
      <c r="I208" s="178" t="s">
        <v>169</v>
      </c>
      <c r="J208" s="179"/>
      <c r="K208" s="179"/>
      <c r="L208" s="179"/>
      <c r="M208" s="179"/>
      <c r="N208" s="51">
        <v>887</v>
      </c>
      <c r="O208" s="52" t="s">
        <v>164</v>
      </c>
      <c r="P208" s="63" t="s">
        <v>168</v>
      </c>
      <c r="Q208" s="10" t="s">
        <v>170</v>
      </c>
      <c r="R208" s="84"/>
      <c r="S208" s="97"/>
      <c r="T208" s="97"/>
    </row>
    <row r="209" spans="1:20" s="6" customFormat="1" ht="33.75" customHeight="1" x14ac:dyDescent="0.25">
      <c r="I209" s="295" t="s">
        <v>171</v>
      </c>
      <c r="J209" s="296"/>
      <c r="K209" s="296"/>
      <c r="L209" s="296"/>
      <c r="M209" s="296"/>
      <c r="N209" s="49">
        <v>887</v>
      </c>
      <c r="O209" s="50" t="s">
        <v>172</v>
      </c>
      <c r="P209" s="62"/>
      <c r="Q209" s="9"/>
      <c r="R209" s="93">
        <f>R210</f>
        <v>389</v>
      </c>
      <c r="S209" s="93">
        <f t="shared" ref="S209:T212" si="35">S210</f>
        <v>407.9</v>
      </c>
      <c r="T209" s="94">
        <f t="shared" si="35"/>
        <v>426.5</v>
      </c>
    </row>
    <row r="210" spans="1:20" s="6" customFormat="1" ht="29.25" customHeight="1" x14ac:dyDescent="0.25">
      <c r="I210" s="301" t="s">
        <v>173</v>
      </c>
      <c r="J210" s="302"/>
      <c r="K210" s="302"/>
      <c r="L210" s="302"/>
      <c r="M210" s="302"/>
      <c r="N210" s="49">
        <v>887</v>
      </c>
      <c r="O210" s="50" t="s">
        <v>174</v>
      </c>
      <c r="P210" s="62" t="s">
        <v>175</v>
      </c>
      <c r="Q210" s="9"/>
      <c r="R210" s="93">
        <f>R211</f>
        <v>389</v>
      </c>
      <c r="S210" s="93">
        <f t="shared" si="35"/>
        <v>407.9</v>
      </c>
      <c r="T210" s="94">
        <f t="shared" si="35"/>
        <v>426.5</v>
      </c>
    </row>
    <row r="211" spans="1:20" s="6" customFormat="1" ht="162" customHeight="1" x14ac:dyDescent="0.25">
      <c r="I211" s="269" t="s">
        <v>176</v>
      </c>
      <c r="J211" s="270"/>
      <c r="K211" s="270"/>
      <c r="L211" s="270"/>
      <c r="M211" s="32"/>
      <c r="N211" s="51">
        <v>887</v>
      </c>
      <c r="O211" s="52" t="s">
        <v>174</v>
      </c>
      <c r="P211" s="63" t="s">
        <v>175</v>
      </c>
      <c r="Q211" s="10"/>
      <c r="R211" s="84">
        <f>R212</f>
        <v>389</v>
      </c>
      <c r="S211" s="84">
        <f t="shared" si="35"/>
        <v>407.9</v>
      </c>
      <c r="T211" s="85">
        <f t="shared" si="35"/>
        <v>426.5</v>
      </c>
    </row>
    <row r="212" spans="1:20" s="6" customFormat="1" ht="29.25" customHeight="1" x14ac:dyDescent="0.25">
      <c r="I212" s="176" t="s">
        <v>18</v>
      </c>
      <c r="J212" s="177"/>
      <c r="K212" s="177"/>
      <c r="L212" s="177"/>
      <c r="M212" s="177"/>
      <c r="N212" s="51">
        <v>887</v>
      </c>
      <c r="O212" s="52" t="s">
        <v>174</v>
      </c>
      <c r="P212" s="63" t="s">
        <v>175</v>
      </c>
      <c r="Q212" s="10" t="s">
        <v>20</v>
      </c>
      <c r="R212" s="84">
        <f>R213</f>
        <v>389</v>
      </c>
      <c r="S212" s="84">
        <f t="shared" si="35"/>
        <v>407.9</v>
      </c>
      <c r="T212" s="85">
        <f t="shared" si="35"/>
        <v>426.5</v>
      </c>
    </row>
    <row r="213" spans="1:20" s="6" customFormat="1" ht="13.8" x14ac:dyDescent="0.25">
      <c r="I213" s="267" t="s">
        <v>21</v>
      </c>
      <c r="J213" s="268"/>
      <c r="K213" s="268"/>
      <c r="L213" s="268"/>
      <c r="M213" s="38"/>
      <c r="N213" s="51">
        <v>887</v>
      </c>
      <c r="O213" s="52" t="s">
        <v>174</v>
      </c>
      <c r="P213" s="63" t="s">
        <v>175</v>
      </c>
      <c r="Q213" s="10" t="s">
        <v>22</v>
      </c>
      <c r="R213" s="98">
        <v>389</v>
      </c>
      <c r="S213" s="97">
        <v>407.9</v>
      </c>
      <c r="T213" s="97">
        <v>426.5</v>
      </c>
    </row>
    <row r="214" spans="1:20" s="17" customFormat="1" ht="20.25" customHeight="1" x14ac:dyDescent="0.25">
      <c r="A214" s="9"/>
      <c r="B214" s="9"/>
      <c r="C214" s="9"/>
      <c r="D214" s="9"/>
      <c r="E214" s="9"/>
      <c r="F214" s="9"/>
      <c r="G214" s="9"/>
      <c r="H214" s="39"/>
      <c r="I214" s="180" t="s">
        <v>196</v>
      </c>
      <c r="J214" s="181"/>
      <c r="K214" s="181"/>
      <c r="L214" s="181"/>
      <c r="M214" s="73"/>
      <c r="N214" s="74"/>
      <c r="O214" s="74"/>
      <c r="P214" s="75"/>
      <c r="Q214" s="76"/>
      <c r="R214" s="77">
        <f>R29+R8</f>
        <v>74126.000000000015</v>
      </c>
      <c r="S214" s="77">
        <f>S29+S8</f>
        <v>77425.7</v>
      </c>
      <c r="T214" s="77">
        <f>T29+T8</f>
        <v>77550.599999999991</v>
      </c>
    </row>
    <row r="215" spans="1:20" s="40" customFormat="1" ht="15.6" x14ac:dyDescent="0.3">
      <c r="I215" s="182" t="s">
        <v>195</v>
      </c>
      <c r="J215" s="182"/>
      <c r="K215" s="182"/>
      <c r="L215" s="182"/>
      <c r="M215" s="111"/>
      <c r="N215" s="111"/>
      <c r="O215" s="111"/>
      <c r="P215" s="111"/>
      <c r="Q215" s="111"/>
      <c r="R215" s="112"/>
      <c r="S215" s="113">
        <v>1949.3</v>
      </c>
      <c r="T215" s="111">
        <v>4004.4</v>
      </c>
    </row>
    <row r="216" spans="1:20" s="40" customFormat="1" ht="15.6" x14ac:dyDescent="0.3">
      <c r="I216" s="180" t="s">
        <v>177</v>
      </c>
      <c r="J216" s="181"/>
      <c r="K216" s="181"/>
      <c r="L216" s="181"/>
      <c r="M216" s="111"/>
      <c r="N216" s="111"/>
      <c r="O216" s="111"/>
      <c r="P216" s="111"/>
      <c r="Q216" s="111"/>
      <c r="R216" s="114">
        <f>R214+R215</f>
        <v>74126.000000000015</v>
      </c>
      <c r="S216" s="114">
        <f>S214+S215</f>
        <v>79375</v>
      </c>
      <c r="T216" s="114">
        <f>T214+T215</f>
        <v>81554.999999999985</v>
      </c>
    </row>
    <row r="218" spans="1:20" x14ac:dyDescent="0.25">
      <c r="R218" s="124">
        <v>2023</v>
      </c>
      <c r="S218" s="1">
        <v>2024</v>
      </c>
      <c r="T218" s="1">
        <v>2025</v>
      </c>
    </row>
    <row r="219" spans="1:20" x14ac:dyDescent="0.25">
      <c r="P219" s="169" t="s">
        <v>199</v>
      </c>
      <c r="Q219" s="170"/>
      <c r="R219" s="118">
        <v>74126</v>
      </c>
      <c r="S219" s="121">
        <v>79375</v>
      </c>
      <c r="T219" s="121">
        <v>81555</v>
      </c>
    </row>
    <row r="220" spans="1:20" x14ac:dyDescent="0.25">
      <c r="P220" s="173" t="s">
        <v>200</v>
      </c>
      <c r="Q220" s="173"/>
      <c r="R220" s="118"/>
      <c r="S220" s="118">
        <f>S205+S58+S46</f>
        <v>1403.2</v>
      </c>
      <c r="T220" s="118">
        <f>T205+T58+T46</f>
        <v>1467.2</v>
      </c>
    </row>
    <row r="221" spans="1:20" x14ac:dyDescent="0.25">
      <c r="P221" s="173" t="s">
        <v>201</v>
      </c>
      <c r="Q221" s="174"/>
      <c r="R221" s="118"/>
      <c r="S221" s="122">
        <f>S219-S220</f>
        <v>77971.8</v>
      </c>
      <c r="T221" s="122">
        <f>T219-T220</f>
        <v>80087.8</v>
      </c>
    </row>
    <row r="222" spans="1:20" x14ac:dyDescent="0.25">
      <c r="P222" s="173" t="s">
        <v>198</v>
      </c>
      <c r="Q222" s="174"/>
      <c r="R222" s="118"/>
      <c r="S222" s="119">
        <v>2.5</v>
      </c>
      <c r="T222" s="119">
        <v>5</v>
      </c>
    </row>
    <row r="223" spans="1:20" x14ac:dyDescent="0.25">
      <c r="L223" s="246" t="s">
        <v>202</v>
      </c>
      <c r="M223" s="246"/>
      <c r="N223" s="246"/>
      <c r="O223" s="246"/>
      <c r="P223" s="246"/>
      <c r="Q223" s="246"/>
      <c r="R223" s="120"/>
      <c r="S223" s="121">
        <f>S221*S222%</f>
        <v>1949.2950000000001</v>
      </c>
      <c r="T223" s="121">
        <f>T221*T222%</f>
        <v>4004.3900000000003</v>
      </c>
    </row>
    <row r="224" spans="1:20" x14ac:dyDescent="0.25">
      <c r="R224" s="123"/>
      <c r="S224" s="123"/>
      <c r="T224" s="123"/>
    </row>
    <row r="225" spans="19:20" x14ac:dyDescent="0.25">
      <c r="S225" s="110"/>
      <c r="T225" s="3"/>
    </row>
  </sheetData>
  <sheetProtection selectLockedCells="1" selectUnlockedCells="1"/>
  <mergeCells count="215">
    <mergeCell ref="Q6:Q7"/>
    <mergeCell ref="R6:T6"/>
    <mergeCell ref="I127:M127"/>
    <mergeCell ref="I128:M128"/>
    <mergeCell ref="I129:M129"/>
    <mergeCell ref="I210:M210"/>
    <mergeCell ref="I209:M209"/>
    <mergeCell ref="I198:L198"/>
    <mergeCell ref="I199:L199"/>
    <mergeCell ref="I200:M200"/>
    <mergeCell ref="I211:L211"/>
    <mergeCell ref="I212:M212"/>
    <mergeCell ref="I213:L213"/>
    <mergeCell ref="I214:L214"/>
    <mergeCell ref="I204:M204"/>
    <mergeCell ref="I205:M205"/>
    <mergeCell ref="I206:L206"/>
    <mergeCell ref="I207:M207"/>
    <mergeCell ref="I208:M208"/>
    <mergeCell ref="I201:M201"/>
    <mergeCell ref="I202:L202"/>
    <mergeCell ref="I203:L203"/>
    <mergeCell ref="I192:L192"/>
    <mergeCell ref="I193:L193"/>
    <mergeCell ref="I194:L194"/>
    <mergeCell ref="I195:L195"/>
    <mergeCell ref="I196:M196"/>
    <mergeCell ref="I197:M197"/>
    <mergeCell ref="I177:L177"/>
    <mergeCell ref="I178:L178"/>
    <mergeCell ref="I188:M188"/>
    <mergeCell ref="I189:M189"/>
    <mergeCell ref="I190:M190"/>
    <mergeCell ref="I191:M191"/>
    <mergeCell ref="I171:L171"/>
    <mergeCell ref="I172:L172"/>
    <mergeCell ref="I173:L173"/>
    <mergeCell ref="I174:L174"/>
    <mergeCell ref="I175:L175"/>
    <mergeCell ref="I176:L176"/>
    <mergeCell ref="I165:M165"/>
    <mergeCell ref="I166:M166"/>
    <mergeCell ref="I167:M167"/>
    <mergeCell ref="I168:M168"/>
    <mergeCell ref="I169:L169"/>
    <mergeCell ref="I170:M170"/>
    <mergeCell ref="I159:L159"/>
    <mergeCell ref="I160:M160"/>
    <mergeCell ref="I161:L161"/>
    <mergeCell ref="I162:L162"/>
    <mergeCell ref="I163:L163"/>
    <mergeCell ref="I164:M164"/>
    <mergeCell ref="I153:M153"/>
    <mergeCell ref="I154:L154"/>
    <mergeCell ref="I155:L155"/>
    <mergeCell ref="I156:M156"/>
    <mergeCell ref="I157:L157"/>
    <mergeCell ref="I158:L158"/>
    <mergeCell ref="I147:L147"/>
    <mergeCell ref="I148:L148"/>
    <mergeCell ref="I149:L149"/>
    <mergeCell ref="I150:L150"/>
    <mergeCell ref="I151:M151"/>
    <mergeCell ref="I152:L152"/>
    <mergeCell ref="I141:L141"/>
    <mergeCell ref="I142:L142"/>
    <mergeCell ref="I143:L143"/>
    <mergeCell ref="I144:L144"/>
    <mergeCell ref="I145:L145"/>
    <mergeCell ref="I146:L146"/>
    <mergeCell ref="I135:L135"/>
    <mergeCell ref="I136:L136"/>
    <mergeCell ref="I137:L137"/>
    <mergeCell ref="I138:L138"/>
    <mergeCell ref="I139:L139"/>
    <mergeCell ref="I140:L140"/>
    <mergeCell ref="I130:L130"/>
    <mergeCell ref="I131:L131"/>
    <mergeCell ref="I132:L132"/>
    <mergeCell ref="I133:L133"/>
    <mergeCell ref="I134:L134"/>
    <mergeCell ref="I123:L123"/>
    <mergeCell ref="I124:L124"/>
    <mergeCell ref="I125:L125"/>
    <mergeCell ref="I126:L126"/>
    <mergeCell ref="I117:L117"/>
    <mergeCell ref="I118:M118"/>
    <mergeCell ref="I119:L119"/>
    <mergeCell ref="I120:L120"/>
    <mergeCell ref="I121:M121"/>
    <mergeCell ref="I122:L122"/>
    <mergeCell ref="I111:L111"/>
    <mergeCell ref="I112:M112"/>
    <mergeCell ref="I113:L113"/>
    <mergeCell ref="I114:M114"/>
    <mergeCell ref="I115:L115"/>
    <mergeCell ref="I116:L116"/>
    <mergeCell ref="I105:L105"/>
    <mergeCell ref="I106:M106"/>
    <mergeCell ref="I107:L107"/>
    <mergeCell ref="I108:L108"/>
    <mergeCell ref="I109:M109"/>
    <mergeCell ref="I110:L110"/>
    <mergeCell ref="I99:L99"/>
    <mergeCell ref="I100:L100"/>
    <mergeCell ref="I101:L101"/>
    <mergeCell ref="I102:L102"/>
    <mergeCell ref="I103:L103"/>
    <mergeCell ref="I104:L104"/>
    <mergeCell ref="I93:L93"/>
    <mergeCell ref="I94:L94"/>
    <mergeCell ref="I95:L95"/>
    <mergeCell ref="I96:L96"/>
    <mergeCell ref="I97:M97"/>
    <mergeCell ref="I98:M98"/>
    <mergeCell ref="I87:L87"/>
    <mergeCell ref="I88:L88"/>
    <mergeCell ref="I89:L89"/>
    <mergeCell ref="I90:L90"/>
    <mergeCell ref="I91:L91"/>
    <mergeCell ref="I92:L92"/>
    <mergeCell ref="I81:L81"/>
    <mergeCell ref="I82:L82"/>
    <mergeCell ref="I83:L83"/>
    <mergeCell ref="I84:L84"/>
    <mergeCell ref="I85:L85"/>
    <mergeCell ref="I86:L86"/>
    <mergeCell ref="I75:L75"/>
    <mergeCell ref="I76:L76"/>
    <mergeCell ref="I77:L77"/>
    <mergeCell ref="I78:L78"/>
    <mergeCell ref="I79:L79"/>
    <mergeCell ref="I80:L80"/>
    <mergeCell ref="I69:L69"/>
    <mergeCell ref="I70:L70"/>
    <mergeCell ref="I71:L71"/>
    <mergeCell ref="I72:L72"/>
    <mergeCell ref="I73:L73"/>
    <mergeCell ref="I74:L74"/>
    <mergeCell ref="I63:L63"/>
    <mergeCell ref="I64:L64"/>
    <mergeCell ref="I65:M65"/>
    <mergeCell ref="I66:L66"/>
    <mergeCell ref="I67:L67"/>
    <mergeCell ref="I68:M68"/>
    <mergeCell ref="I57:L57"/>
    <mergeCell ref="I58:L58"/>
    <mergeCell ref="I59:L59"/>
    <mergeCell ref="I60:L60"/>
    <mergeCell ref="I61:L61"/>
    <mergeCell ref="I62:L62"/>
    <mergeCell ref="I51:L51"/>
    <mergeCell ref="I54:L54"/>
    <mergeCell ref="I55:L55"/>
    <mergeCell ref="I56:L56"/>
    <mergeCell ref="I52:L52"/>
    <mergeCell ref="I45:L45"/>
    <mergeCell ref="I46:L46"/>
    <mergeCell ref="I47:M47"/>
    <mergeCell ref="I48:L48"/>
    <mergeCell ref="I49:M49"/>
    <mergeCell ref="I50:L50"/>
    <mergeCell ref="I39:L39"/>
    <mergeCell ref="I40:L40"/>
    <mergeCell ref="I41:L41"/>
    <mergeCell ref="I42:L42"/>
    <mergeCell ref="I43:L43"/>
    <mergeCell ref="I44:L44"/>
    <mergeCell ref="I33:M33"/>
    <mergeCell ref="I34:L34"/>
    <mergeCell ref="I35:L35"/>
    <mergeCell ref="I36:L36"/>
    <mergeCell ref="I37:L37"/>
    <mergeCell ref="I38:L38"/>
    <mergeCell ref="I27:M27"/>
    <mergeCell ref="I28:L28"/>
    <mergeCell ref="I29:L29"/>
    <mergeCell ref="I30:M30"/>
    <mergeCell ref="I31:L31"/>
    <mergeCell ref="I32:M32"/>
    <mergeCell ref="I21:M21"/>
    <mergeCell ref="I22:M22"/>
    <mergeCell ref="I23:M23"/>
    <mergeCell ref="I24:M24"/>
    <mergeCell ref="I25:M25"/>
    <mergeCell ref="I26:M26"/>
    <mergeCell ref="I15:L15"/>
    <mergeCell ref="I16:L16"/>
    <mergeCell ref="I17:M17"/>
    <mergeCell ref="I18:M18"/>
    <mergeCell ref="I19:L19"/>
    <mergeCell ref="I20:M20"/>
    <mergeCell ref="I9:M9"/>
    <mergeCell ref="I10:M10"/>
    <mergeCell ref="I11:M11"/>
    <mergeCell ref="I12:M12"/>
    <mergeCell ref="I13:L13"/>
    <mergeCell ref="I14:M14"/>
    <mergeCell ref="I5:R5"/>
    <mergeCell ref="I3:T3"/>
    <mergeCell ref="I4:T4"/>
    <mergeCell ref="A1:T1"/>
    <mergeCell ref="A2:T2"/>
    <mergeCell ref="I8:M8"/>
    <mergeCell ref="I6:M7"/>
    <mergeCell ref="N6:N7"/>
    <mergeCell ref="O6:O7"/>
    <mergeCell ref="P6:P7"/>
    <mergeCell ref="P220:Q220"/>
    <mergeCell ref="L223:Q223"/>
    <mergeCell ref="P222:Q222"/>
    <mergeCell ref="P219:Q219"/>
    <mergeCell ref="P221:Q221"/>
    <mergeCell ref="I215:L215"/>
    <mergeCell ref="I216:L216"/>
  </mergeCells>
  <pageMargins left="0" right="0" top="0.19685039370078741" bottom="0.19685039370078741" header="0.51181102362204722" footer="0.51181102362204722"/>
  <pageSetup paperSize="9" scale="90" firstPageNumber="0" orientation="portrait" r:id="rId1"/>
  <headerFooter alignWithMargins="0"/>
  <rowBreaks count="8" manualBreakCount="8">
    <brk id="25" min="8" max="19" man="1"/>
    <brk id="50" max="16383" man="1"/>
    <brk id="76" max="16383" man="1"/>
    <brk id="99" max="16383" man="1"/>
    <brk id="129" max="16383" man="1"/>
    <brk id="155" min="8" max="19" man="1"/>
    <brk id="175" min="8" max="19" man="1"/>
    <brk id="1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2023-2025 изменение 15.02.23</vt:lpstr>
      <vt:lpstr>2023-20252 2 чтение</vt:lpstr>
      <vt:lpstr>2023-2025</vt:lpstr>
      <vt:lpstr>Лист2</vt:lpstr>
      <vt:lpstr>Лист3</vt:lpstr>
      <vt:lpstr>'2023-2025'!Excel_BuiltIn_Print_Area</vt:lpstr>
      <vt:lpstr>'2023-2025 изменение 15.02.23'!Excel_BuiltIn_Print_Area</vt:lpstr>
      <vt:lpstr>'2023-20252 2 чтение'!Excel_BuiltIn_Print_Area</vt:lpstr>
      <vt:lpstr>'2023-2025'!Область_печати</vt:lpstr>
      <vt:lpstr>'2023-2025 изменение 15.02.23'!Область_печати</vt:lpstr>
      <vt:lpstr>'2023-20252 2 чтение'!Область_печати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2023-03-02T14:16:14Z</cp:lastPrinted>
  <dcterms:created xsi:type="dcterms:W3CDTF">2023-07-01T05:27:37Z</dcterms:created>
  <dcterms:modified xsi:type="dcterms:W3CDTF">2023-07-01T05:27:37Z</dcterms:modified>
</cp:coreProperties>
</file>