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F54426C-1371-4473-8263-C0CA8F73E09A}" xr6:coauthVersionLast="45" xr6:coauthVersionMax="45" xr10:uidLastSave="{00000000-0000-0000-0000-000000000000}"/>
  <bookViews>
    <workbookView xWindow="3588" yWindow="3588" windowWidth="17232" windowHeight="8652" tabRatio="616"/>
  </bookViews>
  <sheets>
    <sheet name="Осн. подходы % 2024-2029 " sheetId="13" r:id="rId1"/>
    <sheet name="Программы 2024-2029" sheetId="12" r:id="rId2"/>
    <sheet name="Бюджетный прогноз 2024-2029" sheetId="11" r:id="rId3"/>
    <sheet name="Лист3" sheetId="9" r:id="rId4"/>
  </sheets>
  <definedNames>
    <definedName name="Excel_BuiltIn_Print_Area" localSheetId="2">'Бюджетный прогноз 2024-2029'!$G$1:$W$29</definedName>
    <definedName name="Excel_BuiltIn_Print_Area" localSheetId="0">'Осн. подходы % 2024-2029 '!$G$1:$U$36</definedName>
    <definedName name="Excel_BuiltIn_Print_Area" localSheetId="1">'Программы 2024-2029'!$G$1:$X$11</definedName>
    <definedName name="_xlnm.Print_Area" localSheetId="2">'Бюджетный прогноз 2024-2029'!$I$1:$Z$28</definedName>
    <definedName name="_xlnm.Print_Area" localSheetId="0">'Осн. подходы % 2024-2029 '!$I$1:$AA$40</definedName>
    <definedName name="_xlnm.Print_Area" localSheetId="1">'Программы 2024-2029'!$I$1:$AA$11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24" i="13" l="1"/>
  <c r="X24" i="13"/>
  <c r="V24" i="13"/>
  <c r="Z20" i="11"/>
  <c r="Y20" i="11"/>
  <c r="X20" i="11"/>
  <c r="Z12" i="11"/>
  <c r="Y12" i="11"/>
  <c r="X12" i="11"/>
  <c r="X10" i="11"/>
  <c r="Z22" i="11"/>
  <c r="Y22" i="11"/>
  <c r="X22" i="11"/>
  <c r="Z9" i="11"/>
  <c r="Y9" i="11"/>
  <c r="Y25" i="11"/>
  <c r="Y26" i="11"/>
  <c r="X9" i="11"/>
  <c r="Z9" i="12"/>
  <c r="AA9" i="12"/>
  <c r="AA10" i="12"/>
  <c r="Y9" i="12"/>
  <c r="AA8" i="12"/>
  <c r="Z8" i="12"/>
  <c r="Y8" i="12"/>
  <c r="U10" i="11"/>
  <c r="V10" i="11"/>
  <c r="V9" i="11"/>
  <c r="V25" i="11"/>
  <c r="V26" i="11"/>
  <c r="Z36" i="13"/>
  <c r="X36" i="13"/>
  <c r="X35" i="13"/>
  <c r="V36" i="13"/>
  <c r="V35" i="13"/>
  <c r="Z34" i="13"/>
  <c r="X34" i="13"/>
  <c r="V34" i="13"/>
  <c r="Z33" i="13"/>
  <c r="Z31" i="13"/>
  <c r="X33" i="13"/>
  <c r="V33" i="13"/>
  <c r="X32" i="13"/>
  <c r="X31" i="13"/>
  <c r="Z32" i="13"/>
  <c r="V32" i="13"/>
  <c r="V31" i="13"/>
  <c r="Z30" i="13"/>
  <c r="Z29" i="13"/>
  <c r="X30" i="13"/>
  <c r="V30" i="13"/>
  <c r="V29" i="13"/>
  <c r="Z27" i="13"/>
  <c r="Z28" i="13"/>
  <c r="Z25" i="13"/>
  <c r="X27" i="13"/>
  <c r="X28" i="13"/>
  <c r="Z26" i="13"/>
  <c r="X26" i="13"/>
  <c r="X25" i="13"/>
  <c r="V27" i="13"/>
  <c r="V28" i="13"/>
  <c r="V25" i="13"/>
  <c r="V26" i="13"/>
  <c r="Z19" i="13"/>
  <c r="Z17" i="13"/>
  <c r="Z18" i="13"/>
  <c r="X19" i="13"/>
  <c r="X18" i="13"/>
  <c r="X17" i="13"/>
  <c r="V18" i="13"/>
  <c r="V19" i="13"/>
  <c r="Z22" i="13"/>
  <c r="Z20" i="13"/>
  <c r="X22" i="13"/>
  <c r="X20" i="13"/>
  <c r="V22" i="13"/>
  <c r="V20" i="13"/>
  <c r="Z21" i="13"/>
  <c r="X21" i="13"/>
  <c r="V21" i="13"/>
  <c r="X15" i="13"/>
  <c r="V15" i="13"/>
  <c r="Z15" i="13"/>
  <c r="Z14" i="13"/>
  <c r="X14" i="13"/>
  <c r="V14" i="13"/>
  <c r="Z13" i="13"/>
  <c r="V13" i="13"/>
  <c r="X13" i="13"/>
  <c r="X11" i="13"/>
  <c r="V12" i="13"/>
  <c r="X12" i="13"/>
  <c r="Z12" i="13"/>
  <c r="T23" i="13"/>
  <c r="W10" i="12"/>
  <c r="R35" i="13"/>
  <c r="T35" i="13"/>
  <c r="Z35" i="13"/>
  <c r="P35" i="13"/>
  <c r="R31" i="13"/>
  <c r="T31" i="13"/>
  <c r="P31" i="13"/>
  <c r="R29" i="13"/>
  <c r="T29" i="13"/>
  <c r="P29" i="13"/>
  <c r="R25" i="13"/>
  <c r="T25" i="13"/>
  <c r="P25" i="13"/>
  <c r="R23" i="13"/>
  <c r="X23" i="13"/>
  <c r="Z23" i="13"/>
  <c r="Z38" i="13"/>
  <c r="P23" i="13"/>
  <c r="R20" i="13"/>
  <c r="T20" i="13"/>
  <c r="P20" i="13"/>
  <c r="R11" i="13"/>
  <c r="T11" i="13"/>
  <c r="P11" i="13"/>
  <c r="R17" i="13"/>
  <c r="T17" i="13"/>
  <c r="V17" i="13"/>
  <c r="P17" i="13"/>
  <c r="AA28" i="11"/>
  <c r="X10" i="12"/>
  <c r="Z10" i="12"/>
  <c r="V10" i="12"/>
  <c r="U11" i="12"/>
  <c r="U10" i="12"/>
  <c r="T11" i="12"/>
  <c r="T10" i="12"/>
  <c r="S11" i="12"/>
  <c r="S10" i="12"/>
  <c r="Y10" i="11"/>
  <c r="Z10" i="11"/>
  <c r="Z25" i="11"/>
  <c r="Z26" i="11"/>
  <c r="V19" i="11"/>
  <c r="V14" i="11"/>
  <c r="W14" i="11"/>
  <c r="W10" i="11"/>
  <c r="W9" i="11"/>
  <c r="W25" i="11"/>
  <c r="W26" i="11"/>
  <c r="T10" i="11"/>
  <c r="T9" i="11"/>
  <c r="S10" i="11"/>
  <c r="S9" i="11"/>
  <c r="R10" i="11"/>
  <c r="R9" i="11"/>
  <c r="X25" i="11"/>
  <c r="X26" i="11"/>
  <c r="U9" i="12"/>
  <c r="T9" i="12"/>
  <c r="S9" i="12"/>
  <c r="U9" i="11"/>
  <c r="U25" i="11"/>
  <c r="U26" i="11"/>
  <c r="U8" i="12"/>
  <c r="S8" i="12"/>
  <c r="T8" i="12"/>
  <c r="R24" i="11"/>
  <c r="T24" i="11"/>
  <c r="S24" i="11"/>
  <c r="Z11" i="13"/>
  <c r="X29" i="13"/>
  <c r="Y10" i="12"/>
  <c r="V11" i="13"/>
  <c r="T38" i="13"/>
  <c r="U17" i="13"/>
  <c r="X38" i="13"/>
  <c r="Y35" i="13"/>
  <c r="R38" i="13"/>
  <c r="S17" i="13"/>
  <c r="P38" i="13"/>
  <c r="U18" i="13"/>
  <c r="U15" i="13"/>
  <c r="U31" i="13"/>
  <c r="U30" i="13"/>
  <c r="U12" i="13"/>
  <c r="U21" i="13"/>
  <c r="T40" i="13"/>
  <c r="T43" i="13"/>
  <c r="U24" i="13"/>
  <c r="U35" i="13"/>
  <c r="U23" i="13"/>
  <c r="U22" i="13"/>
  <c r="U11" i="13"/>
  <c r="U38" i="13"/>
  <c r="U40" i="13"/>
  <c r="U20" i="13"/>
  <c r="U34" i="13"/>
  <c r="U32" i="13"/>
  <c r="U13" i="13"/>
  <c r="U29" i="13"/>
  <c r="U25" i="13"/>
  <c r="U27" i="13"/>
  <c r="U16" i="13"/>
  <c r="U28" i="13"/>
  <c r="U26" i="13"/>
  <c r="U36" i="13"/>
  <c r="S16" i="13"/>
  <c r="S34" i="13"/>
  <c r="S23" i="13"/>
  <c r="S36" i="13"/>
  <c r="S28" i="13"/>
  <c r="S29" i="13"/>
  <c r="S25" i="13"/>
  <c r="S24" i="13"/>
  <c r="S30" i="13"/>
  <c r="S35" i="13"/>
  <c r="S12" i="13"/>
  <c r="S14" i="13"/>
  <c r="S11" i="13"/>
  <c r="S32" i="13"/>
  <c r="S13" i="13"/>
  <c r="S38" i="13"/>
  <c r="R40" i="13"/>
  <c r="R43" i="13"/>
  <c r="S31" i="13"/>
  <c r="S20" i="13"/>
  <c r="S26" i="13"/>
  <c r="S27" i="13"/>
  <c r="S18" i="13"/>
  <c r="S15" i="13"/>
  <c r="S33" i="13"/>
  <c r="S22" i="13"/>
  <c r="S21" i="13"/>
  <c r="Q34" i="13"/>
  <c r="Q14" i="13"/>
  <c r="Q29" i="13"/>
  <c r="Q27" i="13"/>
  <c r="Q30" i="13"/>
  <c r="Q22" i="13"/>
  <c r="Q33" i="13"/>
  <c r="Q36" i="13"/>
  <c r="Q32" i="13"/>
  <c r="Q26" i="13"/>
  <c r="Q15" i="13"/>
  <c r="Q35" i="13"/>
  <c r="Q11" i="13"/>
  <c r="Q13" i="13"/>
  <c r="Q28" i="13"/>
  <c r="Q21" i="13"/>
  <c r="Q24" i="13"/>
  <c r="Q16" i="13"/>
  <c r="Q31" i="13"/>
  <c r="Q20" i="13"/>
  <c r="Q23" i="13"/>
  <c r="Q18" i="13"/>
  <c r="Q12" i="13"/>
  <c r="P40" i="13"/>
  <c r="P43" i="13"/>
  <c r="Q25" i="13"/>
  <c r="Q17" i="13"/>
  <c r="Q38" i="13"/>
  <c r="AA26" i="13"/>
  <c r="AA13" i="13"/>
  <c r="AA21" i="13"/>
  <c r="AA15" i="13"/>
  <c r="AA31" i="13"/>
  <c r="AA36" i="13"/>
  <c r="AA18" i="13"/>
  <c r="AA35" i="13"/>
  <c r="AA30" i="13"/>
  <c r="AA24" i="13"/>
  <c r="AA28" i="13"/>
  <c r="Z40" i="13"/>
  <c r="AA17" i="13"/>
  <c r="AA29" i="13"/>
  <c r="AA16" i="13"/>
  <c r="AA12" i="13"/>
  <c r="AA20" i="13"/>
  <c r="AA32" i="13"/>
  <c r="AA11" i="13"/>
  <c r="AA25" i="13"/>
  <c r="AA22" i="13"/>
  <c r="AA27" i="13"/>
  <c r="AA34" i="13"/>
  <c r="AA23" i="13"/>
  <c r="Y20" i="13"/>
  <c r="Y32" i="13"/>
  <c r="Y21" i="13"/>
  <c r="Y12" i="13"/>
  <c r="Y22" i="13"/>
  <c r="Y26" i="13"/>
  <c r="Y30" i="13"/>
  <c r="Y24" i="13"/>
  <c r="Y36" i="13"/>
  <c r="X40" i="13"/>
  <c r="Y15" i="13"/>
  <c r="Y27" i="13"/>
  <c r="Y25" i="13"/>
  <c r="Y28" i="13"/>
  <c r="Y18" i="13"/>
  <c r="Y31" i="13"/>
  <c r="Y23" i="13"/>
  <c r="Y17" i="13"/>
  <c r="Y29" i="13"/>
  <c r="Y11" i="13"/>
  <c r="Y16" i="13"/>
  <c r="Y34" i="13"/>
  <c r="Y13" i="13"/>
  <c r="V23" i="13"/>
  <c r="AA38" i="13"/>
  <c r="AA40" i="13"/>
  <c r="Y38" i="13"/>
  <c r="Y40" i="13"/>
  <c r="V38" i="13"/>
  <c r="W23" i="13"/>
  <c r="V40" i="13"/>
  <c r="W31" i="13"/>
  <c r="W12" i="13"/>
  <c r="W28" i="13"/>
  <c r="W32" i="13"/>
  <c r="W11" i="13"/>
  <c r="W36" i="13"/>
  <c r="W13" i="13"/>
  <c r="W17" i="13"/>
  <c r="W16" i="13"/>
  <c r="W34" i="13"/>
  <c r="W29" i="13"/>
  <c r="W22" i="13"/>
  <c r="W35" i="13"/>
  <c r="W30" i="13"/>
  <c r="W15" i="13"/>
  <c r="W25" i="13"/>
  <c r="W18" i="13"/>
  <c r="W21" i="13"/>
  <c r="W27" i="13"/>
  <c r="W20" i="13"/>
  <c r="W26" i="13"/>
  <c r="W14" i="13"/>
  <c r="W24" i="13"/>
  <c r="W38" i="13"/>
  <c r="W40" i="13"/>
</calcChain>
</file>

<file path=xl/sharedStrings.xml><?xml version="1.0" encoding="utf-8"?>
<sst xmlns="http://schemas.openxmlformats.org/spreadsheetml/2006/main" count="171" uniqueCount="127">
  <si>
    <t xml:space="preserve">Приложение № 2                                                                                                   </t>
  </si>
  <si>
    <t xml:space="preserve">  к Постановлению МА ВМО поселок Репино    </t>
  </si>
  <si>
    <t xml:space="preserve">Наименование  </t>
  </si>
  <si>
    <t>Код ГРБС</t>
  </si>
  <si>
    <t>Код раздела/ подраз-  дела</t>
  </si>
  <si>
    <t>Код целевой статьи</t>
  </si>
  <si>
    <t>Код вида расходов(группа)</t>
  </si>
  <si>
    <t>Плановый период</t>
  </si>
  <si>
    <t>план</t>
  </si>
  <si>
    <t>факт</t>
  </si>
  <si>
    <t>Налоговые и неналоговые доходы</t>
  </si>
  <si>
    <t>в том числе:</t>
  </si>
  <si>
    <t>Налог на доходы физ/ лиц с доходов, источником которых явл. налоговый агент, за исключ. доходов, в отношении которых исчисление и уплата налога осуществл. в соответствии со ст 227, 227.1 и 228 НК РФ</t>
  </si>
  <si>
    <t>Налог, взимаемый в связи с применением упрощенной системы налогообложения, по единому нормативу 100% отчислений от сумм, подлежащих зачислению в бюджет Санкт-Петербурга</t>
  </si>
  <si>
    <t>Единый налог на вмененный доход для отдельных видов деятельности по нормативу 100% от сумм, подлежащих зачислению в бюджет Санкт-Петербурга</t>
  </si>
  <si>
    <t>Налог, взимаемый в связи с применением патентной системы налогообложения по нормативу 100% от сумм, подлежащих зачислению в бюджет Санкт-Петербурга</t>
  </si>
  <si>
    <t>Доходы от использования имущества</t>
  </si>
  <si>
    <t>Доходы от оказания платных услуг и компенсации затрат государства</t>
  </si>
  <si>
    <t>Штрафы, санкции, возмещение ущерба</t>
  </si>
  <si>
    <t>Безвозмездные поступления от других бюджетов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</si>
  <si>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</si>
  <si>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</si>
  <si>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ОБЩЕГОСУДАРСТВЕННЫЕ ВОПРОСЫ</t>
  </si>
  <si>
    <t>000</t>
  </si>
  <si>
    <t>0100</t>
  </si>
  <si>
    <t xml:space="preserve">0000000000 </t>
  </si>
  <si>
    <t>0000000000</t>
  </si>
  <si>
    <t>0102</t>
  </si>
  <si>
    <t>00000000010</t>
  </si>
  <si>
    <t>00200 00010</t>
  </si>
  <si>
    <t>0103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</si>
  <si>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</si>
  <si>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</si>
  <si>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0113</t>
  </si>
  <si>
    <t>Резервные фонды</t>
  </si>
  <si>
    <t>0111</t>
  </si>
  <si>
    <t>Другие общегосударственные вопросы</t>
  </si>
  <si>
    <t>0314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</si>
  <si>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</si>
  <si>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</si>
  <si>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характера,гражданская оборона</t>
  </si>
  <si>
    <t>НАЦИОНАЛЬНАЯ ЭКОНОМИКА</t>
  </si>
  <si>
    <t>0400</t>
  </si>
  <si>
    <t>Общеэкономические вопросы</t>
  </si>
  <si>
    <t>0401</t>
  </si>
  <si>
    <t>0409</t>
  </si>
  <si>
    <t>ЖИЛИЩНО - КОММУНАЛЬНОЕ   ХОЗЯЙСТВО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</si>
  <si>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</si>
  <si>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</si>
  <si>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</si>
  <si>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</si>
  <si>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</si>
  <si>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</si>
  <si>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</si>
  <si>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</si>
  <si>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</si>
  <si>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</si>
  <si>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</si>
  <si>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КУЛЬТУРА,  КИНЕМАТОГРАФИЯ 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</si>
  <si>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</si>
  <si>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</si>
  <si>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</si>
  <si>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</si>
  <si>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</si>
  <si>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</si>
  <si>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1001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</si>
  <si>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</si>
  <si>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1003</t>
  </si>
  <si>
    <t>Охрана семьи и детства</t>
  </si>
  <si>
    <t>1004</t>
  </si>
  <si>
    <t>СРЕДСТВА МАССОВОЙ ИНФОРМАЦИИ</t>
  </si>
  <si>
    <t>1200</t>
  </si>
  <si>
    <t>Периодическая печать и издательства</t>
  </si>
  <si>
    <t>1202</t>
  </si>
  <si>
    <t>Доходы от денежных взысканий (штрафов), поступающие в счет погашения задолженности, образовавшейся до 1.01.2019 года, подлежащие зачислению в бюджет муниципального образования по нормативам, действовавшим в 2019 году</t>
  </si>
  <si>
    <t>0310</t>
  </si>
  <si>
    <t>Отчетный финансовый год  2021 (тыс.руб.)</t>
  </si>
  <si>
    <t>Текущий финансовый год                  2022 (тыс.руб.)</t>
  </si>
  <si>
    <t>2025 год (тыс.руб.)</t>
  </si>
  <si>
    <t xml:space="preserve">Бюджетный прогноз  на долгосрочный период </t>
  </si>
  <si>
    <t>2026 год (тыс.руб.)</t>
  </si>
  <si>
    <t>2027 год (тыс.руб.)</t>
  </si>
  <si>
    <t>2028 год (тыс.руб.)</t>
  </si>
  <si>
    <t xml:space="preserve">ДОРОЖНОЕ ХОЗЯЙСТВО </t>
  </si>
  <si>
    <t>ДОХОДЫ, в том числе:</t>
  </si>
  <si>
    <t>ДЕФЕЦИТ</t>
  </si>
  <si>
    <t xml:space="preserve">ИСТОЧНИКИ ФИНАНСИРОВАНИЯ БЮДЖЕТА, в том числе </t>
  </si>
  <si>
    <t>РАСХОДЫ</t>
  </si>
  <si>
    <t>Использование остатков средств бюджета</t>
  </si>
  <si>
    <t>Изменение долга</t>
  </si>
  <si>
    <t>тыс.руб</t>
  </si>
  <si>
    <t xml:space="preserve">Расходы бюджета на финансовое обеспечение реализации муниципальных программ </t>
  </si>
  <si>
    <t>Расходы бюджета - всего в том числе:</t>
  </si>
  <si>
    <t>Расходы на реализацию муниципальных программ - всего</t>
  </si>
  <si>
    <t xml:space="preserve">Непрограммные расходы </t>
  </si>
  <si>
    <t>№</t>
  </si>
  <si>
    <t>1</t>
  </si>
  <si>
    <t>1.1</t>
  </si>
  <si>
    <t>1.2</t>
  </si>
  <si>
    <t>Наименование  показателя</t>
  </si>
  <si>
    <t>%</t>
  </si>
  <si>
    <t xml:space="preserve">1.2. Основные подходы к формированию бюджетной политики </t>
  </si>
  <si>
    <t>Другие вопросы в области национальной безопасности и правоохранительной деятельности</t>
  </si>
  <si>
    <t>ИТОГО РАСХОДОВ БЮДЖЕТА</t>
  </si>
  <si>
    <t>Функционирование высшего должностного лица субъекта Российской Федерациии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</si>
  <si>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</si>
  <si>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тыс.руб.</t>
  </si>
  <si>
    <t xml:space="preserve">% </t>
  </si>
  <si>
    <t>2026 год</t>
  </si>
  <si>
    <t>2027 год</t>
  </si>
  <si>
    <t>2028 год</t>
  </si>
  <si>
    <t>17</t>
  </si>
  <si>
    <t>17,0</t>
  </si>
  <si>
    <t>ВСЕГО РАСХОДОВ</t>
  </si>
  <si>
    <t>Условно утвержденные расходы</t>
  </si>
  <si>
    <t>внутригородского муниципального образования города федерального значения Санкт-Петербурга поселок РЕПИНО  на 2024 год и плановый период 2025-2029 года</t>
  </si>
  <si>
    <t>Очередной финансовый год 2024 (тыс.руб.)</t>
  </si>
  <si>
    <t xml:space="preserve">2025 год </t>
  </si>
  <si>
    <t>2029 год</t>
  </si>
  <si>
    <t>2029 год (тыс.руб.)</t>
  </si>
  <si>
    <t>1.1 Показатели финансового обеспечения муниципальных программ внутригородского муниципального образования города федерального значения Санкт-Петербурга поселок РЕПИНО  на 2024 год и плановый период 2025-2029 года</t>
  </si>
  <si>
    <t>Первый год планового периода 2025 год (тыс.руб.)</t>
  </si>
  <si>
    <t>Второй год планового периода 2026 год (тыс.руб.)</t>
  </si>
  <si>
    <t>1974</t>
  </si>
  <si>
    <t>4096,9</t>
  </si>
  <si>
    <t xml:space="preserve">      № 55 от 25 октября 2023 г. </t>
  </si>
  <si>
    <t xml:space="preserve">      №55 от 25.10.2023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</si>
</sst>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8" formatCode="0.0"/>
  </numFmts>
  <fonts count="18" x14ac:knownFonts="1">
    <font>
      <sz val="10"/>
      <name val="Arial Cyr"/>
      <charset val="204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/>
        <bgColor indexed="50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50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3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0" borderId="0" xfId="0" applyFont="1" applyAlignment="1">
      <alignment vertical="center"/>
    </xf>
    <xf numFmtId="0" fontId="2" fillId="0" borderId="3" xfId="0" applyFont="1" applyBorder="1"/>
    <xf numFmtId="0" fontId="2" fillId="0" borderId="0" xfId="0" applyFont="1" applyBorder="1"/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3" borderId="4" xfId="0" applyNumberFormat="1" applyFont="1" applyFill="1" applyBorder="1" applyAlignment="1">
      <alignment horizontal="center" vertical="center"/>
    </xf>
    <xf numFmtId="172" fontId="2" fillId="2" borderId="4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6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/>
    </xf>
    <xf numFmtId="172" fontId="9" fillId="4" borderId="4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172" fontId="9" fillId="3" borderId="6" xfId="0" applyNumberFormat="1" applyFont="1" applyFill="1" applyBorder="1" applyAlignment="1">
      <alignment horizontal="center" vertical="center" wrapText="1"/>
    </xf>
    <xf numFmtId="172" fontId="2" fillId="3" borderId="6" xfId="0" applyNumberFormat="1" applyFont="1" applyFill="1" applyBorder="1" applyAlignment="1">
      <alignment horizontal="center" vertical="center" wrapText="1"/>
    </xf>
    <xf numFmtId="172" fontId="2" fillId="6" borderId="6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vertical="center" wrapText="1"/>
    </xf>
    <xf numFmtId="172" fontId="9" fillId="7" borderId="6" xfId="0" applyNumberFormat="1" applyFont="1" applyFill="1" applyBorder="1" applyAlignment="1">
      <alignment horizontal="center" vertical="center" wrapText="1"/>
    </xf>
    <xf numFmtId="172" fontId="9" fillId="8" borderId="6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wrapText="1"/>
    </xf>
    <xf numFmtId="172" fontId="9" fillId="9" borderId="6" xfId="0" applyNumberFormat="1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2" fillId="0" borderId="6" xfId="0" applyNumberFormat="1" applyFont="1" applyBorder="1"/>
    <xf numFmtId="49" fontId="9" fillId="11" borderId="7" xfId="0" applyNumberFormat="1" applyFont="1" applyFill="1" applyBorder="1" applyAlignment="1">
      <alignment horizontal="center" vertical="center" wrapText="1"/>
    </xf>
    <xf numFmtId="172" fontId="9" fillId="11" borderId="7" xfId="0" applyNumberFormat="1" applyFont="1" applyFill="1" applyBorder="1" applyAlignment="1">
      <alignment horizontal="center" vertical="center" wrapText="1"/>
    </xf>
    <xf numFmtId="172" fontId="9" fillId="4" borderId="7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/>
    </xf>
    <xf numFmtId="49" fontId="9" fillId="11" borderId="4" xfId="0" applyNumberFormat="1" applyFont="1" applyFill="1" applyBorder="1" applyAlignment="1">
      <alignment horizontal="center" vertical="center" wrapText="1"/>
    </xf>
    <xf numFmtId="172" fontId="9" fillId="5" borderId="4" xfId="0" applyNumberFormat="1" applyFont="1" applyFill="1" applyBorder="1" applyAlignment="1">
      <alignment horizontal="center" vertical="center"/>
    </xf>
    <xf numFmtId="172" fontId="2" fillId="10" borderId="4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172" fontId="6" fillId="10" borderId="7" xfId="0" applyNumberFormat="1" applyFont="1" applyFill="1" applyBorder="1" applyAlignment="1">
      <alignment horizontal="center" vertical="center" wrapText="1"/>
    </xf>
    <xf numFmtId="172" fontId="6" fillId="11" borderId="7" xfId="0" applyNumberFormat="1" applyFont="1" applyFill="1" applyBorder="1" applyAlignment="1">
      <alignment horizontal="center" vertical="center" wrapText="1"/>
    </xf>
    <xf numFmtId="172" fontId="6" fillId="11" borderId="8" xfId="0" applyNumberFormat="1" applyFont="1" applyFill="1" applyBorder="1" applyAlignment="1">
      <alignment horizontal="center" vertical="center" wrapText="1"/>
    </xf>
    <xf numFmtId="172" fontId="6" fillId="11" borderId="9" xfId="0" applyNumberFormat="1" applyFont="1" applyFill="1" applyBorder="1" applyAlignment="1">
      <alignment horizontal="center" vertical="center" wrapText="1"/>
    </xf>
    <xf numFmtId="172" fontId="6" fillId="10" borderId="4" xfId="0" applyNumberFormat="1" applyFont="1" applyFill="1" applyBorder="1" applyAlignment="1">
      <alignment horizontal="center" vertical="center"/>
    </xf>
    <xf numFmtId="172" fontId="6" fillId="5" borderId="4" xfId="0" applyNumberFormat="1" applyFont="1" applyFill="1" applyBorder="1" applyAlignment="1">
      <alignment horizontal="center" vertical="center"/>
    </xf>
    <xf numFmtId="172" fontId="6" fillId="5" borderId="5" xfId="0" applyNumberFormat="1" applyFont="1" applyFill="1" applyBorder="1" applyAlignment="1">
      <alignment horizontal="center" vertical="center"/>
    </xf>
    <xf numFmtId="172" fontId="6" fillId="5" borderId="10" xfId="0" applyNumberFormat="1" applyFont="1" applyFill="1" applyBorder="1" applyAlignment="1">
      <alignment horizontal="center" vertical="center"/>
    </xf>
    <xf numFmtId="172" fontId="6" fillId="4" borderId="4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/>
    <xf numFmtId="49" fontId="9" fillId="4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/>
    </xf>
    <xf numFmtId="49" fontId="9" fillId="1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2" fontId="3" fillId="13" borderId="6" xfId="0" applyNumberFormat="1" applyFont="1" applyFill="1" applyBorder="1" applyAlignment="1">
      <alignment horizontal="center" vertical="center" wrapText="1"/>
    </xf>
    <xf numFmtId="172" fontId="3" fillId="2" borderId="6" xfId="0" applyNumberFormat="1" applyFont="1" applyFill="1" applyBorder="1" applyAlignment="1">
      <alignment horizontal="center" vertical="center" wrapText="1"/>
    </xf>
    <xf numFmtId="172" fontId="3" fillId="10" borderId="6" xfId="0" applyNumberFormat="1" applyFont="1" applyFill="1" applyBorder="1" applyAlignment="1">
      <alignment horizontal="center" vertical="center" wrapText="1"/>
    </xf>
    <xf numFmtId="172" fontId="3" fillId="0" borderId="6" xfId="0" applyNumberFormat="1" applyFont="1" applyBorder="1" applyAlignment="1">
      <alignment horizontal="center" vertical="center" wrapText="1"/>
    </xf>
    <xf numFmtId="172" fontId="3" fillId="6" borderId="6" xfId="0" applyNumberFormat="1" applyFont="1" applyFill="1" applyBorder="1" applyAlignment="1">
      <alignment horizontal="center" vertical="center" wrapText="1"/>
    </xf>
    <xf numFmtId="172" fontId="6" fillId="9" borderId="6" xfId="0" applyNumberFormat="1" applyFont="1" applyFill="1" applyBorder="1" applyAlignment="1">
      <alignment horizontal="center" vertical="center" wrapText="1"/>
    </xf>
    <xf numFmtId="172" fontId="6" fillId="7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172" fontId="9" fillId="0" borderId="0" xfId="0" applyNumberFormat="1" applyFont="1"/>
    <xf numFmtId="2" fontId="1" fillId="4" borderId="6" xfId="1" applyNumberFormat="1" applyFill="1" applyBorder="1" applyAlignment="1">
      <alignment horizontal="center" vertical="center"/>
    </xf>
    <xf numFmtId="178" fontId="1" fillId="4" borderId="6" xfId="1" applyNumberFormat="1" applyFill="1" applyBorder="1" applyAlignment="1">
      <alignment horizontal="center" vertical="center"/>
    </xf>
    <xf numFmtId="178" fontId="1" fillId="12" borderId="6" xfId="1" applyNumberFormat="1" applyFill="1" applyBorder="1" applyAlignment="1">
      <alignment horizontal="center" vertical="center"/>
    </xf>
    <xf numFmtId="178" fontId="1" fillId="2" borderId="6" xfId="1" applyNumberFormat="1" applyFill="1" applyBorder="1" applyAlignment="1">
      <alignment horizontal="center" vertical="center"/>
    </xf>
    <xf numFmtId="178" fontId="1" fillId="0" borderId="6" xfId="1" applyNumberFormat="1" applyFill="1" applyBorder="1" applyAlignment="1">
      <alignment horizontal="center" vertical="center"/>
    </xf>
    <xf numFmtId="178" fontId="1" fillId="10" borderId="6" xfId="1" applyNumberFormat="1" applyFill="1" applyBorder="1" applyAlignment="1">
      <alignment horizontal="center" vertical="center"/>
    </xf>
    <xf numFmtId="178" fontId="1" fillId="0" borderId="6" xfId="1" applyNumberForma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10" fillId="1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2" fontId="2" fillId="11" borderId="6" xfId="0" applyNumberFormat="1" applyFont="1" applyFill="1" applyBorder="1" applyAlignment="1">
      <alignment horizontal="center" vertical="center" wrapText="1"/>
    </xf>
    <xf numFmtId="178" fontId="2" fillId="11" borderId="6" xfId="0" applyNumberFormat="1" applyFont="1" applyFill="1" applyBorder="1" applyAlignment="1">
      <alignment horizontal="center" vertical="center" wrapText="1"/>
    </xf>
    <xf numFmtId="178" fontId="17" fillId="10" borderId="6" xfId="1" applyNumberFormat="1" applyFont="1" applyFill="1" applyBorder="1" applyAlignment="1">
      <alignment horizontal="center" vertical="center"/>
    </xf>
    <xf numFmtId="178" fontId="17" fillId="2" borderId="6" xfId="1" applyNumberFormat="1" applyFont="1" applyFill="1" applyBorder="1" applyAlignment="1">
      <alignment horizontal="center" vertical="center"/>
    </xf>
    <xf numFmtId="178" fontId="17" fillId="4" borderId="6" xfId="1" applyNumberFormat="1" applyFont="1" applyFill="1" applyBorder="1" applyAlignment="1">
      <alignment horizontal="center" vertical="center"/>
    </xf>
    <xf numFmtId="178" fontId="17" fillId="12" borderId="6" xfId="1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 wrapText="1"/>
    </xf>
    <xf numFmtId="178" fontId="17" fillId="0" borderId="6" xfId="1" applyNumberFormat="1" applyFont="1" applyBorder="1" applyAlignment="1">
      <alignment horizontal="center" vertical="center"/>
    </xf>
    <xf numFmtId="178" fontId="17" fillId="0" borderId="6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2" fillId="14" borderId="6" xfId="0" applyFont="1" applyFill="1" applyBorder="1" applyAlignment="1">
      <alignment vertical="center"/>
    </xf>
    <xf numFmtId="49" fontId="9" fillId="15" borderId="6" xfId="0" applyNumberFormat="1" applyFont="1" applyFill="1" applyBorder="1" applyAlignment="1">
      <alignment horizontal="center" vertical="center" wrapText="1"/>
    </xf>
    <xf numFmtId="178" fontId="9" fillId="15" borderId="6" xfId="0" applyNumberFormat="1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vertical="center" wrapText="1"/>
    </xf>
    <xf numFmtId="0" fontId="9" fillId="16" borderId="6" xfId="0" applyFont="1" applyFill="1" applyBorder="1" applyAlignment="1">
      <alignment horizontal="center" vertical="center" wrapText="1"/>
    </xf>
    <xf numFmtId="49" fontId="9" fillId="16" borderId="6" xfId="0" applyNumberFormat="1" applyFont="1" applyFill="1" applyBorder="1" applyAlignment="1">
      <alignment horizontal="center" vertical="center"/>
    </xf>
    <xf numFmtId="178" fontId="16" fillId="16" borderId="6" xfId="1" applyNumberFormat="1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vertical="center" wrapText="1"/>
    </xf>
    <xf numFmtId="0" fontId="2" fillId="16" borderId="6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>
      <alignment horizontal="center" vertical="center"/>
    </xf>
    <xf numFmtId="0" fontId="13" fillId="16" borderId="6" xfId="0" applyFont="1" applyFill="1" applyBorder="1" applyAlignment="1">
      <alignment horizontal="center" vertical="center" wrapText="1"/>
    </xf>
    <xf numFmtId="49" fontId="13" fillId="16" borderId="6" xfId="0" applyNumberFormat="1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 wrapText="1"/>
    </xf>
    <xf numFmtId="49" fontId="9" fillId="14" borderId="6" xfId="0" applyNumberFormat="1" applyFont="1" applyFill="1" applyBorder="1" applyAlignment="1">
      <alignment horizontal="center" vertical="center"/>
    </xf>
    <xf numFmtId="178" fontId="16" fillId="14" borderId="6" xfId="1" applyNumberFormat="1" applyFont="1" applyFill="1" applyBorder="1" applyAlignment="1">
      <alignment horizontal="center" vertical="center"/>
    </xf>
    <xf numFmtId="0" fontId="2" fillId="14" borderId="6" xfId="0" applyFont="1" applyFill="1" applyBorder="1"/>
    <xf numFmtId="49" fontId="2" fillId="14" borderId="6" xfId="0" applyNumberFormat="1" applyFont="1" applyFill="1" applyBorder="1" applyAlignment="1">
      <alignment horizontal="center" vertical="center"/>
    </xf>
    <xf numFmtId="2" fontId="2" fillId="14" borderId="6" xfId="0" applyNumberFormat="1" applyFont="1" applyFill="1" applyBorder="1" applyAlignment="1">
      <alignment horizontal="center" vertical="center"/>
    </xf>
    <xf numFmtId="2" fontId="9" fillId="14" borderId="6" xfId="0" applyNumberFormat="1" applyFont="1" applyFill="1" applyBorder="1" applyAlignment="1">
      <alignment horizontal="center" vertical="center"/>
    </xf>
    <xf numFmtId="2" fontId="9" fillId="15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14" borderId="6" xfId="0" applyFont="1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14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4" fillId="16" borderId="6" xfId="0" applyFont="1" applyFill="1" applyBorder="1" applyAlignment="1">
      <alignment vertical="center" wrapText="1"/>
    </xf>
    <xf numFmtId="0" fontId="10" fillId="16" borderId="6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12" borderId="6" xfId="0" applyFont="1" applyFill="1" applyBorder="1" applyAlignment="1">
      <alignment vertical="center" wrapText="1"/>
    </xf>
    <xf numFmtId="0" fontId="10" fillId="14" borderId="6" xfId="0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 wrapText="1"/>
    </xf>
    <xf numFmtId="0" fontId="9" fillId="14" borderId="1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right" vertical="distributed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5" borderId="16" xfId="0" applyFont="1" applyFill="1" applyBorder="1" applyAlignment="1">
      <alignment horizontal="left" wrapText="1"/>
    </xf>
    <xf numFmtId="0" fontId="6" fillId="5" borderId="17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left" wrapText="1"/>
    </xf>
    <xf numFmtId="0" fontId="6" fillId="4" borderId="17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6" fillId="7" borderId="13" xfId="0" applyFont="1" applyFill="1" applyBorder="1" applyAlignment="1">
      <alignment horizontal="center" wrapText="1"/>
    </xf>
    <xf numFmtId="0" fontId="11" fillId="7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left" wrapText="1"/>
    </xf>
    <xf numFmtId="0" fontId="11" fillId="9" borderId="6" xfId="0" applyFont="1" applyFill="1" applyBorder="1" applyAlignment="1">
      <alignment horizontal="center" wrapText="1"/>
    </xf>
    <xf numFmtId="0" fontId="6" fillId="9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6" fillId="17" borderId="6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1D41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A43"/>
  <sheetViews>
    <sheetView tabSelected="1" view="pageBreakPreview" topLeftCell="I1" zoomScale="90" zoomScaleSheetLayoutView="90" workbookViewId="0">
      <selection activeCell="T12" sqref="T12"/>
    </sheetView>
  </sheetViews>
  <sheetFormatPr defaultColWidth="9.109375" defaultRowHeight="13.2" x14ac:dyDescent="0.25"/>
  <cols>
    <col min="1" max="8" width="9.109375" style="1" hidden="1" customWidth="1"/>
    <col min="9" max="9" width="9.109375" style="1"/>
    <col min="10" max="10" width="7.109375" style="1" customWidth="1"/>
    <col min="11" max="11" width="13.109375" style="1" customWidth="1"/>
    <col min="12" max="12" width="9.5546875" style="1" customWidth="1"/>
    <col min="13" max="13" width="11" style="1" hidden="1" customWidth="1"/>
    <col min="14" max="14" width="0.109375" style="1" hidden="1" customWidth="1"/>
    <col min="15" max="15" width="7.33203125" style="1" customWidth="1"/>
    <col min="16" max="16" width="9.6640625" style="1" customWidth="1"/>
    <col min="17" max="17" width="7.44140625" style="1" customWidth="1"/>
    <col min="18" max="18" width="10.109375" style="1" customWidth="1"/>
    <col min="19" max="19" width="7.6640625" style="1" customWidth="1"/>
    <col min="20" max="20" width="8.6640625" style="1" customWidth="1"/>
    <col min="21" max="21" width="8.33203125" style="1" customWidth="1"/>
    <col min="22" max="22" width="9.109375" style="1" customWidth="1"/>
    <col min="23" max="23" width="7" style="1" customWidth="1"/>
    <col min="24" max="24" width="8.6640625" style="1" customWidth="1"/>
    <col min="25" max="25" width="7.5546875" style="1" customWidth="1"/>
    <col min="26" max="26" width="8.88671875" style="1" customWidth="1"/>
    <col min="27" max="27" width="8.109375" style="1" customWidth="1"/>
    <col min="28" max="16384" width="9.109375" style="1"/>
  </cols>
  <sheetData>
    <row r="1" spans="1:27" ht="16.5" customHeight="1" x14ac:dyDescent="0.25">
      <c r="I1" s="157" t="s">
        <v>0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12" customHeight="1" x14ac:dyDescent="0.25">
      <c r="I2" s="157" t="s">
        <v>1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ht="18" customHeight="1" x14ac:dyDescent="0.25">
      <c r="A3" s="3"/>
      <c r="B3" s="3"/>
      <c r="C3" s="3"/>
      <c r="D3" s="3"/>
      <c r="E3" s="3"/>
      <c r="F3" s="3"/>
      <c r="G3" s="3"/>
      <c r="H3" s="3"/>
      <c r="I3" s="157" t="s">
        <v>125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27" ht="23.25" customHeight="1" x14ac:dyDescent="0.3">
      <c r="A4" s="3"/>
      <c r="B4" s="3"/>
      <c r="C4" s="3"/>
      <c r="D4" s="3"/>
      <c r="E4" s="3"/>
      <c r="F4" s="3"/>
      <c r="G4" s="3"/>
      <c r="H4" s="3"/>
      <c r="I4" s="158" t="s">
        <v>101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ht="38.25" customHeight="1" thickBot="1" x14ac:dyDescent="0.3">
      <c r="A5" s="3"/>
      <c r="B5" s="3"/>
      <c r="C5" s="3"/>
      <c r="D5" s="3"/>
      <c r="E5" s="3"/>
      <c r="F5" s="3"/>
      <c r="G5" s="3"/>
      <c r="H5" s="3"/>
      <c r="I5" s="159" t="s">
        <v>115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7" s="10" customFormat="1" ht="16.5" customHeight="1" x14ac:dyDescent="0.3">
      <c r="A6" s="4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7">
        <v>1.0495000000000001</v>
      </c>
      <c r="R6" s="7"/>
      <c r="S6" s="8">
        <v>1.0416000000000001</v>
      </c>
      <c r="T6" s="8"/>
      <c r="U6" s="9">
        <v>1.0399</v>
      </c>
      <c r="V6" s="9"/>
      <c r="W6" s="9"/>
      <c r="X6" s="9"/>
      <c r="Y6" s="9"/>
      <c r="Z6" s="9"/>
      <c r="AA6" s="9" t="s">
        <v>100</v>
      </c>
    </row>
    <row r="7" spans="1:27" ht="29.25" customHeight="1" x14ac:dyDescent="0.25">
      <c r="A7" s="11"/>
      <c r="B7" s="12"/>
      <c r="C7" s="12"/>
      <c r="D7" s="12"/>
      <c r="E7" s="12"/>
      <c r="F7" s="12"/>
      <c r="G7" s="12"/>
      <c r="H7" s="12"/>
      <c r="I7" s="160" t="s">
        <v>2</v>
      </c>
      <c r="J7" s="160"/>
      <c r="K7" s="160"/>
      <c r="L7" s="160"/>
      <c r="M7" s="160"/>
      <c r="N7" s="138" t="s">
        <v>3</v>
      </c>
      <c r="O7" s="161" t="s">
        <v>4</v>
      </c>
      <c r="P7" s="140" t="s">
        <v>116</v>
      </c>
      <c r="Q7" s="140"/>
      <c r="R7" s="138" t="s">
        <v>7</v>
      </c>
      <c r="S7" s="138"/>
      <c r="T7" s="138"/>
      <c r="U7" s="138"/>
      <c r="V7" s="138"/>
      <c r="W7" s="138"/>
      <c r="X7" s="138"/>
      <c r="Y7" s="138"/>
      <c r="Z7" s="138"/>
      <c r="AA7" s="138"/>
    </row>
    <row r="8" spans="1:27" ht="29.25" customHeight="1" x14ac:dyDescent="0.25">
      <c r="A8" s="11"/>
      <c r="B8" s="12"/>
      <c r="C8" s="12"/>
      <c r="D8" s="12"/>
      <c r="E8" s="12"/>
      <c r="F8" s="12"/>
      <c r="G8" s="12"/>
      <c r="H8" s="12"/>
      <c r="I8" s="160"/>
      <c r="J8" s="160"/>
      <c r="K8" s="160"/>
      <c r="L8" s="160"/>
      <c r="M8" s="160"/>
      <c r="N8" s="138"/>
      <c r="O8" s="161"/>
      <c r="P8" s="140"/>
      <c r="Q8" s="140"/>
      <c r="R8" s="139" t="s">
        <v>117</v>
      </c>
      <c r="S8" s="139"/>
      <c r="T8" s="139" t="s">
        <v>108</v>
      </c>
      <c r="U8" s="139"/>
      <c r="V8" s="138" t="s">
        <v>109</v>
      </c>
      <c r="W8" s="138"/>
      <c r="X8" s="138" t="s">
        <v>110</v>
      </c>
      <c r="Y8" s="138"/>
      <c r="Z8" s="138" t="s">
        <v>118</v>
      </c>
      <c r="AA8" s="138"/>
    </row>
    <row r="9" spans="1:27" ht="24.75" customHeight="1" x14ac:dyDescent="0.25">
      <c r="A9" s="13"/>
      <c r="B9" s="14"/>
      <c r="C9" s="14"/>
      <c r="D9" s="14"/>
      <c r="E9" s="14"/>
      <c r="F9" s="14"/>
      <c r="G9" s="14"/>
      <c r="H9" s="14"/>
      <c r="I9" s="160"/>
      <c r="J9" s="160"/>
      <c r="K9" s="160"/>
      <c r="L9" s="160"/>
      <c r="M9" s="160"/>
      <c r="N9" s="138"/>
      <c r="O9" s="161"/>
      <c r="P9" s="46" t="s">
        <v>106</v>
      </c>
      <c r="Q9" s="35" t="s">
        <v>107</v>
      </c>
      <c r="R9" s="46" t="s">
        <v>106</v>
      </c>
      <c r="S9" s="35" t="s">
        <v>107</v>
      </c>
      <c r="T9" s="46" t="s">
        <v>106</v>
      </c>
      <c r="U9" s="35" t="s">
        <v>107</v>
      </c>
      <c r="V9" s="46" t="s">
        <v>106</v>
      </c>
      <c r="W9" s="35" t="s">
        <v>107</v>
      </c>
      <c r="X9" s="46" t="s">
        <v>106</v>
      </c>
      <c r="Y9" s="35" t="s">
        <v>107</v>
      </c>
      <c r="Z9" s="46" t="s">
        <v>106</v>
      </c>
      <c r="AA9" s="35" t="s">
        <v>107</v>
      </c>
    </row>
    <row r="10" spans="1:27" ht="36" hidden="1" customHeight="1" x14ac:dyDescent="0.3">
      <c r="A10" s="13"/>
      <c r="B10" s="14"/>
      <c r="C10" s="14"/>
      <c r="D10" s="14"/>
      <c r="E10" s="14"/>
      <c r="F10" s="14"/>
      <c r="G10" s="14"/>
      <c r="H10" s="14"/>
      <c r="I10" s="153" t="s">
        <v>21</v>
      </c>
      <c r="J10" s="153"/>
      <c r="K10" s="153"/>
      <c r="L10" s="153"/>
      <c r="M10" s="36"/>
      <c r="N10" s="36"/>
      <c r="O10" s="36"/>
      <c r="P10" s="36"/>
      <c r="Q10" s="39">
        <v>0</v>
      </c>
      <c r="R10" s="39"/>
      <c r="S10" s="27">
        <v>0</v>
      </c>
      <c r="T10" s="27"/>
      <c r="U10" s="27">
        <v>0</v>
      </c>
      <c r="V10" s="27"/>
      <c r="W10" s="27"/>
      <c r="X10" s="27"/>
      <c r="Y10" s="27"/>
      <c r="Z10" s="27"/>
      <c r="AA10" s="27"/>
    </row>
    <row r="11" spans="1:27" ht="28.5" customHeight="1" x14ac:dyDescent="0.25">
      <c r="A11" s="11"/>
      <c r="B11" s="12"/>
      <c r="C11" s="12"/>
      <c r="D11" s="12"/>
      <c r="E11" s="12"/>
      <c r="F11" s="12"/>
      <c r="G11" s="12"/>
      <c r="H11" s="12"/>
      <c r="I11" s="152" t="s">
        <v>22</v>
      </c>
      <c r="J11" s="152"/>
      <c r="K11" s="152"/>
      <c r="L11" s="152"/>
      <c r="M11" s="113"/>
      <c r="N11" s="114" t="s">
        <v>23</v>
      </c>
      <c r="O11" s="114" t="s">
        <v>24</v>
      </c>
      <c r="P11" s="115">
        <f>P12+P13+P14+P15+P16</f>
        <v>17993.099999999999</v>
      </c>
      <c r="Q11" s="115">
        <f>(P11/P38)*100</f>
        <v>23.283448824705445</v>
      </c>
      <c r="R11" s="115">
        <f t="shared" ref="R11:Z11" si="0">R12+R13+R14+R15+R16</f>
        <v>18788.500000000004</v>
      </c>
      <c r="S11" s="115">
        <f>(R11/R38)*100</f>
        <v>23.949863160028201</v>
      </c>
      <c r="T11" s="115">
        <f t="shared" si="0"/>
        <v>19465.5</v>
      </c>
      <c r="U11" s="115">
        <f>(T11/T38)*100</f>
        <v>24.526925374037035</v>
      </c>
      <c r="V11" s="115">
        <f t="shared" si="0"/>
        <v>19465.5</v>
      </c>
      <c r="W11" s="115">
        <f>(V11/V38)*100</f>
        <v>24.526925374037035</v>
      </c>
      <c r="X11" s="115">
        <f t="shared" si="0"/>
        <v>19465.5</v>
      </c>
      <c r="Y11" s="115">
        <f>(X11/X38)*100</f>
        <v>24.526925374037035</v>
      </c>
      <c r="Z11" s="115">
        <f t="shared" si="0"/>
        <v>19465.5</v>
      </c>
      <c r="AA11" s="115">
        <f>(Z11/Z38)*100</f>
        <v>24.526925374037035</v>
      </c>
    </row>
    <row r="12" spans="1:27" ht="35.25" customHeight="1" x14ac:dyDescent="0.25">
      <c r="A12" s="11"/>
      <c r="B12" s="12"/>
      <c r="C12" s="12"/>
      <c r="D12" s="12"/>
      <c r="E12" s="12"/>
      <c r="F12" s="12"/>
      <c r="G12" s="12"/>
      <c r="H12" s="12"/>
      <c r="I12" s="148" t="s">
        <v>104</v>
      </c>
      <c r="J12" s="148"/>
      <c r="K12" s="148"/>
      <c r="L12" s="148"/>
      <c r="M12" s="148"/>
      <c r="N12" s="72">
        <v>931</v>
      </c>
      <c r="O12" s="70" t="s">
        <v>27</v>
      </c>
      <c r="P12" s="91">
        <v>1786</v>
      </c>
      <c r="Q12" s="104">
        <f>(P12/P38)*100</f>
        <v>2.3111214632789197</v>
      </c>
      <c r="R12" s="107">
        <v>1860.3</v>
      </c>
      <c r="S12" s="104">
        <f>(R12/R38)*100</f>
        <v>2.3713404708518748</v>
      </c>
      <c r="T12" s="107">
        <v>1934.5</v>
      </c>
      <c r="U12" s="104">
        <f>(T12/T38)*100</f>
        <v>2.4375092926497981</v>
      </c>
      <c r="V12" s="107">
        <f>T12</f>
        <v>1934.5</v>
      </c>
      <c r="W12" s="104">
        <f>(V12/V38)*100</f>
        <v>2.4375092926497981</v>
      </c>
      <c r="X12" s="107">
        <f>V12</f>
        <v>1934.5</v>
      </c>
      <c r="Y12" s="104">
        <f>(X12/X38)*100</f>
        <v>2.4375092926497981</v>
      </c>
      <c r="Z12" s="107">
        <f>X12</f>
        <v>1934.5</v>
      </c>
      <c r="AA12" s="104">
        <f>(Z12/Z38)*100</f>
        <v>2.4375092926497981</v>
      </c>
    </row>
    <row r="13" spans="1:27" ht="48.75" customHeight="1" x14ac:dyDescent="0.25">
      <c r="A13" s="11"/>
      <c r="B13" s="12"/>
      <c r="C13" s="12"/>
      <c r="D13" s="12"/>
      <c r="E13" s="12"/>
      <c r="F13" s="12"/>
      <c r="G13" s="12"/>
      <c r="H13" s="12"/>
      <c r="I13" s="148" t="s">
        <v>105</v>
      </c>
      <c r="J13" s="148"/>
      <c r="K13" s="148"/>
      <c r="L13" s="148"/>
      <c r="M13" s="89"/>
      <c r="N13" s="72">
        <v>931</v>
      </c>
      <c r="O13" s="70" t="s">
        <v>30</v>
      </c>
      <c r="P13" s="92">
        <v>3116.6</v>
      </c>
      <c r="Q13" s="104">
        <f>(P13/P38)*100</f>
        <v>4.0329457740509973</v>
      </c>
      <c r="R13" s="107">
        <v>3294.8</v>
      </c>
      <c r="S13" s="104">
        <f>(R13/R38)*100</f>
        <v>4.1999100055704766</v>
      </c>
      <c r="T13" s="107">
        <v>3375.5</v>
      </c>
      <c r="U13" s="104">
        <f>(T13/T38)*100</f>
        <v>4.2531985615608132</v>
      </c>
      <c r="V13" s="107">
        <f>T13</f>
        <v>3375.5</v>
      </c>
      <c r="W13" s="104">
        <f>(V13/V38)*100</f>
        <v>4.2531985615608132</v>
      </c>
      <c r="X13" s="107">
        <f>V13</f>
        <v>3375.5</v>
      </c>
      <c r="Y13" s="104">
        <f>(X13/X38)*100</f>
        <v>4.2531985615608132</v>
      </c>
      <c r="Z13" s="107">
        <f>T13</f>
        <v>3375.5</v>
      </c>
      <c r="AA13" s="104">
        <f>(Z13/Z38)*100</f>
        <v>4.2531985615608132</v>
      </c>
    </row>
    <row r="14" spans="1:27" ht="45.75" customHeight="1" x14ac:dyDescent="0.25">
      <c r="A14" s="11"/>
      <c r="B14" s="12"/>
      <c r="C14" s="12"/>
      <c r="D14" s="12"/>
      <c r="E14" s="12"/>
      <c r="F14" s="12"/>
      <c r="G14" s="12"/>
      <c r="H14" s="12"/>
      <c r="I14" s="151" t="s">
        <v>32</v>
      </c>
      <c r="J14" s="151"/>
      <c r="K14" s="151"/>
      <c r="L14" s="151"/>
      <c r="M14" s="99"/>
      <c r="N14" s="73">
        <v>887</v>
      </c>
      <c r="O14" s="74" t="s">
        <v>31</v>
      </c>
      <c r="P14" s="93">
        <v>12908</v>
      </c>
      <c r="Q14" s="104">
        <f>(P14/P38)*100</f>
        <v>16.703222759240926</v>
      </c>
      <c r="R14" s="108">
        <v>13444.2</v>
      </c>
      <c r="S14" s="104">
        <f>(R14/R38)*100</f>
        <v>17.137437810152544</v>
      </c>
      <c r="T14" s="108">
        <v>13959.6</v>
      </c>
      <c r="U14" s="109" t="s">
        <v>111</v>
      </c>
      <c r="V14" s="108">
        <f>T14</f>
        <v>13959.6</v>
      </c>
      <c r="W14" s="109">
        <f>(V14/V38)*100</f>
        <v>17.589379540798198</v>
      </c>
      <c r="X14" s="108">
        <f>T14</f>
        <v>13959.6</v>
      </c>
      <c r="Y14" s="109" t="s">
        <v>112</v>
      </c>
      <c r="Z14" s="108">
        <f>T14</f>
        <v>13959.6</v>
      </c>
      <c r="AA14" s="109" t="s">
        <v>112</v>
      </c>
    </row>
    <row r="15" spans="1:27" ht="25.5" customHeight="1" x14ac:dyDescent="0.25">
      <c r="A15" s="11"/>
      <c r="B15" s="12"/>
      <c r="C15" s="12"/>
      <c r="D15" s="12"/>
      <c r="E15" s="12"/>
      <c r="F15" s="12"/>
      <c r="G15" s="12"/>
      <c r="H15" s="12"/>
      <c r="I15" s="141" t="s">
        <v>36</v>
      </c>
      <c r="J15" s="141"/>
      <c r="K15" s="141"/>
      <c r="L15" s="141"/>
      <c r="M15" s="100"/>
      <c r="N15" s="75">
        <v>887</v>
      </c>
      <c r="O15" s="71" t="s">
        <v>33</v>
      </c>
      <c r="P15" s="97">
        <v>162.5</v>
      </c>
      <c r="Q15" s="104">
        <f>(P15/P38)*100</f>
        <v>0.21027840861300362</v>
      </c>
      <c r="R15" s="105">
        <v>169.2</v>
      </c>
      <c r="S15" s="104">
        <f>(R15/R38)*100</f>
        <v>0.21568070078381829</v>
      </c>
      <c r="T15" s="106">
        <v>175.9</v>
      </c>
      <c r="U15" s="104">
        <f>(T15/T38)*100</f>
        <v>0.22163757279767354</v>
      </c>
      <c r="V15" s="106">
        <f>T15</f>
        <v>175.9</v>
      </c>
      <c r="W15" s="104">
        <f>(V15/V38)*100</f>
        <v>0.22163757279767354</v>
      </c>
      <c r="X15" s="106">
        <f>T15</f>
        <v>175.9</v>
      </c>
      <c r="Y15" s="104">
        <f>(X15/X38)*100</f>
        <v>0.22163757279767354</v>
      </c>
      <c r="Z15" s="106">
        <f>V15</f>
        <v>175.9</v>
      </c>
      <c r="AA15" s="104">
        <f>(Z15/Z38)*100</f>
        <v>0.22163757279767354</v>
      </c>
    </row>
    <row r="16" spans="1:27" ht="23.25" customHeight="1" x14ac:dyDescent="0.25">
      <c r="A16" s="11"/>
      <c r="B16" s="12"/>
      <c r="C16" s="12"/>
      <c r="D16" s="12"/>
      <c r="E16" s="12"/>
      <c r="F16" s="12"/>
      <c r="G16" s="12"/>
      <c r="H16" s="12"/>
      <c r="I16" s="141" t="s">
        <v>34</v>
      </c>
      <c r="J16" s="141"/>
      <c r="K16" s="141"/>
      <c r="L16" s="141"/>
      <c r="M16" s="47"/>
      <c r="N16" s="33">
        <v>887</v>
      </c>
      <c r="O16" s="71" t="s">
        <v>35</v>
      </c>
      <c r="P16" s="97">
        <v>20</v>
      </c>
      <c r="Q16" s="104">
        <f>(P16/P38)*100</f>
        <v>2.5880419521600445E-2</v>
      </c>
      <c r="R16" s="105">
        <v>20</v>
      </c>
      <c r="S16" s="104">
        <f>(R16/R38)*100</f>
        <v>2.5494172669482069E-2</v>
      </c>
      <c r="T16" s="106">
        <v>20</v>
      </c>
      <c r="U16" s="104">
        <f>(T16/T38)*100</f>
        <v>2.520040623054844E-2</v>
      </c>
      <c r="V16" s="106">
        <v>20</v>
      </c>
      <c r="W16" s="104">
        <f>(V16/V38)*100</f>
        <v>2.520040623054844E-2</v>
      </c>
      <c r="X16" s="106">
        <v>20</v>
      </c>
      <c r="Y16" s="104">
        <f>(X16/X38)*100</f>
        <v>2.520040623054844E-2</v>
      </c>
      <c r="Z16" s="106">
        <v>20</v>
      </c>
      <c r="AA16" s="104">
        <f>(Z16/Z38)*100</f>
        <v>2.520040623054844E-2</v>
      </c>
    </row>
    <row r="17" spans="1:27" s="22" customFormat="1" ht="31.5" customHeight="1" x14ac:dyDescent="0.25">
      <c r="A17" s="20"/>
      <c r="B17" s="21"/>
      <c r="C17" s="21"/>
      <c r="D17" s="21"/>
      <c r="E17" s="21"/>
      <c r="F17" s="21"/>
      <c r="G17" s="21"/>
      <c r="H17" s="21"/>
      <c r="I17" s="147" t="s">
        <v>38</v>
      </c>
      <c r="J17" s="147"/>
      <c r="K17" s="147"/>
      <c r="L17" s="147"/>
      <c r="M17" s="116"/>
      <c r="N17" s="117">
        <v>887</v>
      </c>
      <c r="O17" s="118" t="s">
        <v>39</v>
      </c>
      <c r="P17" s="119">
        <f>P18+P19</f>
        <v>96.6</v>
      </c>
      <c r="Q17" s="115">
        <f>(P17/P38)*100</f>
        <v>0.12500242628933014</v>
      </c>
      <c r="R17" s="119">
        <f t="shared" ref="R17:Z17" si="1">R18+R19</f>
        <v>100.5</v>
      </c>
      <c r="S17" s="115">
        <f>(R17/R38)*100</f>
        <v>0.1281082176641474</v>
      </c>
      <c r="T17" s="119">
        <f t="shared" si="1"/>
        <v>104.69999999999999</v>
      </c>
      <c r="U17" s="115">
        <f>(T17/T38)*100</f>
        <v>0.13192412661692107</v>
      </c>
      <c r="V17" s="119">
        <f t="shared" si="1"/>
        <v>104.69999999999999</v>
      </c>
      <c r="W17" s="115">
        <f>(V17/V38)*100</f>
        <v>0.13192412661692107</v>
      </c>
      <c r="X17" s="119">
        <f t="shared" si="1"/>
        <v>104.69999999999999</v>
      </c>
      <c r="Y17" s="115">
        <f>(X17/X38)*100</f>
        <v>0.13192412661692107</v>
      </c>
      <c r="Z17" s="119">
        <f t="shared" si="1"/>
        <v>104.69999999999999</v>
      </c>
      <c r="AA17" s="115">
        <f>(Z17/Z38)*100</f>
        <v>0.13192412661692107</v>
      </c>
    </row>
    <row r="18" spans="1:27" s="22" customFormat="1" ht="42" customHeight="1" x14ac:dyDescent="0.25">
      <c r="A18" s="20"/>
      <c r="B18" s="21"/>
      <c r="C18" s="21"/>
      <c r="D18" s="21"/>
      <c r="E18" s="21"/>
      <c r="F18" s="21"/>
      <c r="G18" s="21"/>
      <c r="H18" s="21"/>
      <c r="I18" s="150" t="s">
        <v>40</v>
      </c>
      <c r="J18" s="150"/>
      <c r="K18" s="150"/>
      <c r="L18" s="150"/>
      <c r="M18" s="101"/>
      <c r="N18" s="76">
        <v>887</v>
      </c>
      <c r="O18" s="77" t="s">
        <v>75</v>
      </c>
      <c r="P18" s="106">
        <v>27.3</v>
      </c>
      <c r="Q18" s="104">
        <f>(P18/P38)*100</f>
        <v>3.5326772646984611E-2</v>
      </c>
      <c r="R18" s="105">
        <v>28.4</v>
      </c>
      <c r="S18" s="104">
        <f>(R18/R38)*100</f>
        <v>3.6201725190664544E-2</v>
      </c>
      <c r="T18" s="106">
        <v>29.6</v>
      </c>
      <c r="U18" s="104">
        <f>(T18/T38)*100</f>
        <v>3.7296601221211693E-2</v>
      </c>
      <c r="V18" s="106">
        <f>T18</f>
        <v>29.6</v>
      </c>
      <c r="W18" s="104">
        <f>(V18/V38)*100</f>
        <v>3.7296601221211693E-2</v>
      </c>
      <c r="X18" s="106">
        <f>T18</f>
        <v>29.6</v>
      </c>
      <c r="Y18" s="104">
        <f>(X18/X38)*100</f>
        <v>3.7296601221211693E-2</v>
      </c>
      <c r="Z18" s="106">
        <f>T18</f>
        <v>29.6</v>
      </c>
      <c r="AA18" s="104">
        <f>(Z18/Z38)*100</f>
        <v>3.7296601221211693E-2</v>
      </c>
    </row>
    <row r="19" spans="1:27" ht="43.5" customHeight="1" x14ac:dyDescent="0.25">
      <c r="A19" s="11"/>
      <c r="B19" s="12"/>
      <c r="C19" s="12"/>
      <c r="D19" s="12"/>
      <c r="E19" s="12"/>
      <c r="F19" s="12"/>
      <c r="G19" s="12"/>
      <c r="H19" s="12"/>
      <c r="I19" s="150" t="s">
        <v>102</v>
      </c>
      <c r="J19" s="150"/>
      <c r="K19" s="150"/>
      <c r="L19" s="150"/>
      <c r="M19" s="78"/>
      <c r="N19" s="76">
        <v>887</v>
      </c>
      <c r="O19" s="77" t="s">
        <v>37</v>
      </c>
      <c r="P19" s="94">
        <v>69.3</v>
      </c>
      <c r="Q19" s="104">
        <v>0.1</v>
      </c>
      <c r="R19" s="105">
        <v>72.099999999999994</v>
      </c>
      <c r="S19" s="104">
        <v>0.1</v>
      </c>
      <c r="T19" s="106">
        <v>75.099999999999994</v>
      </c>
      <c r="U19" s="104">
        <v>0.1</v>
      </c>
      <c r="V19" s="106">
        <f>T19</f>
        <v>75.099999999999994</v>
      </c>
      <c r="W19" s="104">
        <v>0.1</v>
      </c>
      <c r="X19" s="106">
        <f>T19</f>
        <v>75.099999999999994</v>
      </c>
      <c r="Y19" s="104">
        <v>0.1</v>
      </c>
      <c r="Z19" s="106">
        <f>T19</f>
        <v>75.099999999999994</v>
      </c>
      <c r="AA19" s="104">
        <v>0.1</v>
      </c>
    </row>
    <row r="20" spans="1:27" s="22" customFormat="1" ht="23.25" customHeight="1" x14ac:dyDescent="0.25">
      <c r="A20" s="20"/>
      <c r="B20" s="21"/>
      <c r="C20" s="21"/>
      <c r="D20" s="21"/>
      <c r="E20" s="21"/>
      <c r="F20" s="21"/>
      <c r="G20" s="21"/>
      <c r="H20" s="21"/>
      <c r="I20" s="147" t="s">
        <v>41</v>
      </c>
      <c r="J20" s="147"/>
      <c r="K20" s="147"/>
      <c r="L20" s="147"/>
      <c r="M20" s="120"/>
      <c r="N20" s="121">
        <v>887</v>
      </c>
      <c r="O20" s="118" t="s">
        <v>42</v>
      </c>
      <c r="P20" s="119">
        <f>P21+P22</f>
        <v>21086.400000000001</v>
      </c>
      <c r="Q20" s="115">
        <f>(P20/P38)*100</f>
        <v>27.286243910013784</v>
      </c>
      <c r="R20" s="119">
        <f t="shared" ref="R20:Z20" si="2">R21+R22</f>
        <v>21963.5</v>
      </c>
      <c r="S20" s="115">
        <f>(R20/R38)*100</f>
        <v>27.997063071308474</v>
      </c>
      <c r="T20" s="119">
        <f t="shared" si="2"/>
        <v>22839.899999999998</v>
      </c>
      <c r="U20" s="115">
        <f>(T20/T38)*100</f>
        <v>28.778737913255164</v>
      </c>
      <c r="V20" s="119">
        <f t="shared" si="2"/>
        <v>22839.899999999998</v>
      </c>
      <c r="W20" s="115">
        <f>(V20/V38)*100</f>
        <v>28.778737913255164</v>
      </c>
      <c r="X20" s="119">
        <f t="shared" si="2"/>
        <v>22839.899999999998</v>
      </c>
      <c r="Y20" s="115">
        <f>(X20/X38)*100</f>
        <v>28.778737913255164</v>
      </c>
      <c r="Z20" s="119">
        <f t="shared" si="2"/>
        <v>22839.899999999998</v>
      </c>
      <c r="AA20" s="115">
        <f>(Z20/Z38)*100</f>
        <v>28.778737913255164</v>
      </c>
    </row>
    <row r="21" spans="1:27" s="22" customFormat="1" ht="19.5" customHeight="1" x14ac:dyDescent="0.25">
      <c r="A21" s="20"/>
      <c r="B21" s="21"/>
      <c r="C21" s="21"/>
      <c r="D21" s="21"/>
      <c r="E21" s="21"/>
      <c r="F21" s="21"/>
      <c r="G21" s="21"/>
      <c r="H21" s="21"/>
      <c r="I21" s="144" t="s">
        <v>43</v>
      </c>
      <c r="J21" s="144"/>
      <c r="K21" s="144"/>
      <c r="L21" s="144"/>
      <c r="M21" s="79"/>
      <c r="N21" s="33">
        <v>887</v>
      </c>
      <c r="O21" s="71" t="s">
        <v>44</v>
      </c>
      <c r="P21" s="97">
        <v>95.7</v>
      </c>
      <c r="Q21" s="103">
        <f>(P21/P38)*100</f>
        <v>0.12383780741085813</v>
      </c>
      <c r="R21" s="96">
        <v>99.6</v>
      </c>
      <c r="S21" s="103">
        <f>(R21/R38)*100</f>
        <v>0.12696097989402072</v>
      </c>
      <c r="T21" s="95">
        <v>103.6</v>
      </c>
      <c r="U21" s="104">
        <f>(T21/T38)*100</f>
        <v>0.13053810427424092</v>
      </c>
      <c r="V21" s="95">
        <f>T21</f>
        <v>103.6</v>
      </c>
      <c r="W21" s="103">
        <f>(V21/V38)*100</f>
        <v>0.13053810427424092</v>
      </c>
      <c r="X21" s="95">
        <f>T21</f>
        <v>103.6</v>
      </c>
      <c r="Y21" s="103">
        <f>(X21/X38)*100</f>
        <v>0.13053810427424092</v>
      </c>
      <c r="Z21" s="95">
        <f>T21</f>
        <v>103.6</v>
      </c>
      <c r="AA21" s="103">
        <f>(Z21/Z38)*100</f>
        <v>0.13053810427424092</v>
      </c>
    </row>
    <row r="22" spans="1:27" ht="21.75" customHeight="1" x14ac:dyDescent="0.25">
      <c r="A22" s="11"/>
      <c r="B22" s="12"/>
      <c r="C22" s="12"/>
      <c r="D22" s="12"/>
      <c r="E22" s="12"/>
      <c r="F22" s="12"/>
      <c r="G22" s="12"/>
      <c r="H22" s="12"/>
      <c r="I22" s="145" t="s">
        <v>83</v>
      </c>
      <c r="J22" s="145"/>
      <c r="K22" s="145"/>
      <c r="L22" s="145"/>
      <c r="M22" s="47"/>
      <c r="N22" s="32">
        <v>887</v>
      </c>
      <c r="O22" s="71" t="s">
        <v>45</v>
      </c>
      <c r="P22" s="97">
        <v>20990.7</v>
      </c>
      <c r="Q22" s="103">
        <f>(P22/P38)*100</f>
        <v>27.162406102602926</v>
      </c>
      <c r="R22" s="96">
        <v>21863.9</v>
      </c>
      <c r="S22" s="103">
        <f>(R22/R38)*100</f>
        <v>27.870102091414456</v>
      </c>
      <c r="T22" s="94">
        <v>22736.3</v>
      </c>
      <c r="U22" s="103">
        <f>(T22/T38)*100</f>
        <v>28.648199808980923</v>
      </c>
      <c r="V22" s="94">
        <f>T22</f>
        <v>22736.3</v>
      </c>
      <c r="W22" s="103">
        <f>(V22/V38)*100</f>
        <v>28.648199808980923</v>
      </c>
      <c r="X22" s="94">
        <f>T22</f>
        <v>22736.3</v>
      </c>
      <c r="Y22" s="103">
        <f>(X22/X38)*100</f>
        <v>28.648199808980923</v>
      </c>
      <c r="Z22" s="94">
        <f>T22</f>
        <v>22736.3</v>
      </c>
      <c r="AA22" s="103">
        <f>(Z22/Z38)*100</f>
        <v>28.648199808980923</v>
      </c>
    </row>
    <row r="23" spans="1:27" ht="24" customHeight="1" x14ac:dyDescent="0.25">
      <c r="A23" s="11"/>
      <c r="B23" s="12"/>
      <c r="C23" s="12"/>
      <c r="D23" s="12"/>
      <c r="E23" s="12"/>
      <c r="F23" s="12"/>
      <c r="G23" s="12"/>
      <c r="H23" s="12"/>
      <c r="I23" s="147" t="s">
        <v>46</v>
      </c>
      <c r="J23" s="147"/>
      <c r="K23" s="147"/>
      <c r="L23" s="147"/>
      <c r="M23" s="120"/>
      <c r="N23" s="122">
        <v>887</v>
      </c>
      <c r="O23" s="118" t="s">
        <v>47</v>
      </c>
      <c r="P23" s="119">
        <f>P24</f>
        <v>23077.200000000001</v>
      </c>
      <c r="Q23" s="115">
        <f>(P23/P38)*100</f>
        <v>29.862380869193888</v>
      </c>
      <c r="R23" s="119">
        <f t="shared" ref="R23:Z23" si="3">R24</f>
        <v>21467.4</v>
      </c>
      <c r="S23" s="115">
        <f>(R23/R38)*100</f>
        <v>27.364680118241974</v>
      </c>
      <c r="T23" s="119">
        <f t="shared" si="3"/>
        <v>21220.6</v>
      </c>
      <c r="U23" s="115">
        <f>(T23/T38)*100</f>
        <v>26.738387022798811</v>
      </c>
      <c r="V23" s="119">
        <f t="shared" si="3"/>
        <v>21220.6</v>
      </c>
      <c r="W23" s="115">
        <f>(V23/V38)*100</f>
        <v>26.738387022798811</v>
      </c>
      <c r="X23" s="119">
        <f t="shared" si="3"/>
        <v>21220.6</v>
      </c>
      <c r="Y23" s="115">
        <f>(X23/X38)*100</f>
        <v>26.738387022798811</v>
      </c>
      <c r="Z23" s="119">
        <f t="shared" si="3"/>
        <v>21220.6</v>
      </c>
      <c r="AA23" s="115">
        <f>(Z23/Z38)*100</f>
        <v>26.738387022798811</v>
      </c>
    </row>
    <row r="24" spans="1:27" ht="15.75" customHeight="1" x14ac:dyDescent="0.25">
      <c r="A24" s="11"/>
      <c r="B24" s="12"/>
      <c r="C24" s="12"/>
      <c r="D24" s="12"/>
      <c r="E24" s="12"/>
      <c r="F24" s="12"/>
      <c r="G24" s="12"/>
      <c r="H24" s="12"/>
      <c r="I24" s="149" t="s">
        <v>48</v>
      </c>
      <c r="J24" s="149"/>
      <c r="K24" s="149"/>
      <c r="L24" s="149"/>
      <c r="M24" s="149"/>
      <c r="N24" s="33">
        <v>887</v>
      </c>
      <c r="O24" s="71" t="s">
        <v>49</v>
      </c>
      <c r="P24" s="110">
        <v>23077.200000000001</v>
      </c>
      <c r="Q24" s="104">
        <f>(P24/P38)*100</f>
        <v>29.862380869193888</v>
      </c>
      <c r="R24" s="105">
        <v>21467.4</v>
      </c>
      <c r="S24" s="104">
        <f>(R24/R38)*100</f>
        <v>27.364680118241974</v>
      </c>
      <c r="T24" s="111">
        <v>21220.6</v>
      </c>
      <c r="U24" s="104">
        <f>(T24/T38)*100</f>
        <v>26.738387022798811</v>
      </c>
      <c r="V24" s="111">
        <f>T24</f>
        <v>21220.6</v>
      </c>
      <c r="W24" s="104">
        <f>(V24/V38)*100</f>
        <v>26.738387022798811</v>
      </c>
      <c r="X24" s="111">
        <f>T24</f>
        <v>21220.6</v>
      </c>
      <c r="Y24" s="104">
        <f>(X24/X38)*100</f>
        <v>26.738387022798811</v>
      </c>
      <c r="Z24" s="111">
        <f>T24</f>
        <v>21220.6</v>
      </c>
      <c r="AA24" s="104">
        <f>(Z24/Z38)*100</f>
        <v>26.738387022798811</v>
      </c>
    </row>
    <row r="25" spans="1:27" ht="17.25" customHeight="1" x14ac:dyDescent="0.25">
      <c r="A25" s="11"/>
      <c r="B25" s="12"/>
      <c r="C25" s="12"/>
      <c r="D25" s="12"/>
      <c r="E25" s="12"/>
      <c r="F25" s="12"/>
      <c r="G25" s="12"/>
      <c r="H25" s="12"/>
      <c r="I25" s="147" t="s">
        <v>50</v>
      </c>
      <c r="J25" s="147"/>
      <c r="K25" s="147"/>
      <c r="L25" s="147"/>
      <c r="M25" s="120"/>
      <c r="N25" s="117">
        <v>887</v>
      </c>
      <c r="O25" s="118" t="s">
        <v>51</v>
      </c>
      <c r="P25" s="119">
        <f>P26+P28+P27</f>
        <v>6065.4000000000005</v>
      </c>
      <c r="Q25" s="115">
        <f>(P25/P38)*100</f>
        <v>7.8487548283157684</v>
      </c>
      <c r="R25" s="119">
        <f t="shared" ref="R25:Z25" si="4">R26+R28+R27</f>
        <v>6317.7</v>
      </c>
      <c r="S25" s="115">
        <f>(R25/R38)*100</f>
        <v>8.0532267336993435</v>
      </c>
      <c r="T25" s="119">
        <f t="shared" si="4"/>
        <v>6569.7</v>
      </c>
      <c r="U25" s="115">
        <f>(T25/T38)*100</f>
        <v>8.2779554406417049</v>
      </c>
      <c r="V25" s="119">
        <f t="shared" si="4"/>
        <v>6569.7</v>
      </c>
      <c r="W25" s="115">
        <f>(V25/V38)*100</f>
        <v>8.2779554406417049</v>
      </c>
      <c r="X25" s="119">
        <f t="shared" si="4"/>
        <v>6569.7</v>
      </c>
      <c r="Y25" s="115">
        <f>(X25/X38)*100</f>
        <v>8.2779554406417049</v>
      </c>
      <c r="Z25" s="119">
        <f t="shared" si="4"/>
        <v>6569.7</v>
      </c>
      <c r="AA25" s="115">
        <f>(Z25/Z38)*100</f>
        <v>8.2779554406417049</v>
      </c>
    </row>
    <row r="26" spans="1:27" ht="31.5" customHeight="1" x14ac:dyDescent="0.25">
      <c r="A26" s="11"/>
      <c r="B26" s="12"/>
      <c r="C26" s="12"/>
      <c r="D26" s="12"/>
      <c r="E26" s="12"/>
      <c r="F26" s="12"/>
      <c r="G26" s="12"/>
      <c r="H26" s="12"/>
      <c r="I26" s="141" t="s">
        <v>52</v>
      </c>
      <c r="J26" s="141"/>
      <c r="K26" s="141"/>
      <c r="L26" s="141"/>
      <c r="M26" s="141"/>
      <c r="N26" s="33">
        <v>887</v>
      </c>
      <c r="O26" s="71" t="s">
        <v>53</v>
      </c>
      <c r="P26" s="97">
        <v>115.2</v>
      </c>
      <c r="Q26" s="104">
        <f>(P26/P38)*100</f>
        <v>0.14907121644441856</v>
      </c>
      <c r="R26" s="105">
        <v>120</v>
      </c>
      <c r="S26" s="104">
        <f>(R26/R38)*100</f>
        <v>0.15296503601689243</v>
      </c>
      <c r="T26" s="111">
        <v>124.8</v>
      </c>
      <c r="U26" s="104">
        <f>(T26/T38)*100</f>
        <v>0.15725053487862226</v>
      </c>
      <c r="V26" s="111">
        <f>T26</f>
        <v>124.8</v>
      </c>
      <c r="W26" s="104">
        <f>(V26/V38)*100</f>
        <v>0.15725053487862226</v>
      </c>
      <c r="X26" s="111">
        <f>T26</f>
        <v>124.8</v>
      </c>
      <c r="Y26" s="104">
        <f>(X26/X38)*100</f>
        <v>0.15725053487862226</v>
      </c>
      <c r="Z26" s="111">
        <f>T26</f>
        <v>124.8</v>
      </c>
      <c r="AA26" s="104">
        <f>(Z26/Z38)*100</f>
        <v>0.15725053487862226</v>
      </c>
    </row>
    <row r="27" spans="1:27" ht="21.75" customHeight="1" x14ac:dyDescent="0.25">
      <c r="A27" s="11"/>
      <c r="B27" s="12"/>
      <c r="C27" s="12"/>
      <c r="D27" s="12"/>
      <c r="E27" s="12"/>
      <c r="F27" s="12"/>
      <c r="G27" s="12"/>
      <c r="H27" s="12"/>
      <c r="I27" s="141" t="s">
        <v>54</v>
      </c>
      <c r="J27" s="141"/>
      <c r="K27" s="141"/>
      <c r="L27" s="141"/>
      <c r="M27" s="79"/>
      <c r="N27" s="33"/>
      <c r="O27" s="71" t="s">
        <v>55</v>
      </c>
      <c r="P27" s="80">
        <v>5934.8</v>
      </c>
      <c r="Q27" s="104">
        <f>(P27/P38)*100</f>
        <v>7.679755688839716</v>
      </c>
      <c r="R27" s="105">
        <v>6181.7</v>
      </c>
      <c r="S27" s="104">
        <f>(R27/R38)*100</f>
        <v>7.8798663595468668</v>
      </c>
      <c r="T27" s="111">
        <v>6428.3</v>
      </c>
      <c r="U27" s="104">
        <f>(T27/T38)*100</f>
        <v>8.0997885685917268</v>
      </c>
      <c r="V27" s="111">
        <f>T27</f>
        <v>6428.3</v>
      </c>
      <c r="W27" s="104">
        <f>(V27/V38)*100</f>
        <v>8.0997885685917268</v>
      </c>
      <c r="X27" s="111">
        <f>T27</f>
        <v>6428.3</v>
      </c>
      <c r="Y27" s="104">
        <f>(X27/X38)*100</f>
        <v>8.0997885685917268</v>
      </c>
      <c r="Z27" s="111">
        <f>T27</f>
        <v>6428.3</v>
      </c>
      <c r="AA27" s="104">
        <f>(Z27/Z38)*100</f>
        <v>8.0997885685917268</v>
      </c>
    </row>
    <row r="28" spans="1:27" ht="18.75" customHeight="1" x14ac:dyDescent="0.25">
      <c r="A28" s="11"/>
      <c r="B28" s="12"/>
      <c r="C28" s="12"/>
      <c r="D28" s="12"/>
      <c r="E28" s="12"/>
      <c r="F28" s="12"/>
      <c r="G28" s="12"/>
      <c r="H28" s="12"/>
      <c r="I28" s="148" t="s">
        <v>56</v>
      </c>
      <c r="J28" s="148"/>
      <c r="K28" s="148"/>
      <c r="L28" s="148"/>
      <c r="M28" s="102"/>
      <c r="N28" s="81">
        <v>887</v>
      </c>
      <c r="O28" s="70" t="s">
        <v>57</v>
      </c>
      <c r="P28" s="92">
        <v>15.4</v>
      </c>
      <c r="Q28" s="104">
        <f>(P28/P38)*100</f>
        <v>1.9927923031632343E-2</v>
      </c>
      <c r="R28" s="107">
        <v>16</v>
      </c>
      <c r="S28" s="104">
        <f>(R28/R38)*100</f>
        <v>2.0395338135585656E-2</v>
      </c>
      <c r="T28" s="107">
        <v>16.600000000000001</v>
      </c>
      <c r="U28" s="104">
        <f>(T28/T38)*100</f>
        <v>2.0916337171355204E-2</v>
      </c>
      <c r="V28" s="111">
        <f>T28</f>
        <v>16.600000000000001</v>
      </c>
      <c r="W28" s="104">
        <f>(V28/V38)*100</f>
        <v>2.0916337171355204E-2</v>
      </c>
      <c r="X28" s="111">
        <f>T28</f>
        <v>16.600000000000001</v>
      </c>
      <c r="Y28" s="104">
        <f>(X28/X38)*100</f>
        <v>2.0916337171355204E-2</v>
      </c>
      <c r="Z28" s="111">
        <f>T28</f>
        <v>16.600000000000001</v>
      </c>
      <c r="AA28" s="104">
        <f>(Z28/Z38)*100</f>
        <v>2.0916337171355204E-2</v>
      </c>
    </row>
    <row r="29" spans="1:27" ht="20.25" customHeight="1" x14ac:dyDescent="0.25">
      <c r="A29" s="11"/>
      <c r="B29" s="12"/>
      <c r="C29" s="12"/>
      <c r="D29" s="12"/>
      <c r="E29" s="12"/>
      <c r="F29" s="12"/>
      <c r="G29" s="12"/>
      <c r="H29" s="12"/>
      <c r="I29" s="146" t="s">
        <v>58</v>
      </c>
      <c r="J29" s="146"/>
      <c r="K29" s="146"/>
      <c r="L29" s="146"/>
      <c r="M29" s="146"/>
      <c r="N29" s="123">
        <v>887</v>
      </c>
      <c r="O29" s="124" t="s">
        <v>59</v>
      </c>
      <c r="P29" s="119">
        <f>P30</f>
        <v>6500</v>
      </c>
      <c r="Q29" s="115">
        <f>(P29/P38)*100</f>
        <v>8.4111363445201448</v>
      </c>
      <c r="R29" s="119">
        <f t="shared" ref="R29:Z29" si="5">R30</f>
        <v>7249.6</v>
      </c>
      <c r="S29" s="115">
        <f>(R29/R38)*100</f>
        <v>9.2411277092338615</v>
      </c>
      <c r="T29" s="119">
        <f t="shared" si="5"/>
        <v>6498.9</v>
      </c>
      <c r="U29" s="115">
        <f>(T29/T38)*100</f>
        <v>8.1887460025855621</v>
      </c>
      <c r="V29" s="119">
        <f t="shared" si="5"/>
        <v>6498.9</v>
      </c>
      <c r="W29" s="115">
        <f>(V29/V38)*100</f>
        <v>8.1887460025855621</v>
      </c>
      <c r="X29" s="119">
        <f t="shared" si="5"/>
        <v>6498.9</v>
      </c>
      <c r="Y29" s="115">
        <f>(X29/X38)*100</f>
        <v>8.1887460025855621</v>
      </c>
      <c r="Z29" s="119">
        <f t="shared" si="5"/>
        <v>6498.9</v>
      </c>
      <c r="AA29" s="115">
        <f>(Z29/Z38)*100</f>
        <v>8.1887460025855621</v>
      </c>
    </row>
    <row r="30" spans="1:27" ht="21" customHeight="1" x14ac:dyDescent="0.25">
      <c r="A30" s="11"/>
      <c r="B30" s="12"/>
      <c r="C30" s="12"/>
      <c r="D30" s="12"/>
      <c r="E30" s="12"/>
      <c r="F30" s="12"/>
      <c r="G30" s="12"/>
      <c r="H30" s="12"/>
      <c r="I30" s="143" t="s">
        <v>60</v>
      </c>
      <c r="J30" s="143"/>
      <c r="K30" s="143"/>
      <c r="L30" s="143"/>
      <c r="M30" s="143"/>
      <c r="N30" s="32">
        <v>887</v>
      </c>
      <c r="O30" s="71" t="s">
        <v>61</v>
      </c>
      <c r="P30" s="97">
        <v>6500</v>
      </c>
      <c r="Q30" s="104">
        <f>(P30/P38)*100</f>
        <v>8.4111363445201448</v>
      </c>
      <c r="R30" s="105">
        <v>7249.6</v>
      </c>
      <c r="S30" s="104">
        <f>(R30/R38)*100</f>
        <v>9.2411277092338615</v>
      </c>
      <c r="T30" s="111">
        <v>6498.9</v>
      </c>
      <c r="U30" s="104">
        <f>(T30/T38)*100</f>
        <v>8.1887460025855621</v>
      </c>
      <c r="V30" s="111">
        <f>T30</f>
        <v>6498.9</v>
      </c>
      <c r="W30" s="104">
        <f>(V30/V38)*100</f>
        <v>8.1887460025855621</v>
      </c>
      <c r="X30" s="111">
        <f>T30</f>
        <v>6498.9</v>
      </c>
      <c r="Y30" s="104">
        <f>(X30/X38)*100</f>
        <v>8.1887460025855621</v>
      </c>
      <c r="Z30" s="111">
        <f>T30</f>
        <v>6498.9</v>
      </c>
      <c r="AA30" s="104">
        <f>(Z30/Z38)*100</f>
        <v>8.1887460025855621</v>
      </c>
    </row>
    <row r="31" spans="1:27" s="22" customFormat="1" ht="18.75" customHeight="1" x14ac:dyDescent="0.25">
      <c r="A31" s="20"/>
      <c r="B31" s="21"/>
      <c r="C31" s="21"/>
      <c r="D31" s="21"/>
      <c r="E31" s="21"/>
      <c r="F31" s="21"/>
      <c r="G31" s="21"/>
      <c r="H31" s="21"/>
      <c r="I31" s="147" t="s">
        <v>62</v>
      </c>
      <c r="J31" s="147"/>
      <c r="K31" s="147"/>
      <c r="L31" s="147"/>
      <c r="M31" s="116"/>
      <c r="N31" s="117">
        <v>887</v>
      </c>
      <c r="O31" s="118" t="s">
        <v>63</v>
      </c>
      <c r="P31" s="119">
        <f>P32+P33+P34</f>
        <v>1691.8</v>
      </c>
      <c r="Q31" s="115">
        <f>(P31/P38)*100</f>
        <v>2.1892246873321817</v>
      </c>
      <c r="R31" s="119">
        <f t="shared" ref="R31:Z31" si="6">R32+R33+R34</f>
        <v>1762.2</v>
      </c>
      <c r="S31" s="115">
        <f>(R31/R38)*100</f>
        <v>2.2462915539080655</v>
      </c>
      <c r="T31" s="119">
        <f t="shared" si="6"/>
        <v>1832.6</v>
      </c>
      <c r="U31" s="115">
        <f>(T31/T38)*100</f>
        <v>2.3091132229051534</v>
      </c>
      <c r="V31" s="119">
        <f t="shared" si="6"/>
        <v>1832.6</v>
      </c>
      <c r="W31" s="115">
        <f>(V31/V38)*100</f>
        <v>2.3091132229051534</v>
      </c>
      <c r="X31" s="119">
        <f t="shared" si="6"/>
        <v>1832.6</v>
      </c>
      <c r="Y31" s="115">
        <f>(X31/X38)*100</f>
        <v>2.3091132229051534</v>
      </c>
      <c r="Z31" s="119">
        <f t="shared" si="6"/>
        <v>1832.6</v>
      </c>
      <c r="AA31" s="115">
        <f>(Z31/Z38)*100</f>
        <v>2.3091132229051534</v>
      </c>
    </row>
    <row r="32" spans="1:27" s="22" customFormat="1" ht="17.25" customHeight="1" x14ac:dyDescent="0.25">
      <c r="A32" s="20"/>
      <c r="B32" s="21"/>
      <c r="C32" s="21"/>
      <c r="D32" s="21"/>
      <c r="E32" s="21"/>
      <c r="F32" s="21"/>
      <c r="G32" s="21"/>
      <c r="H32" s="21"/>
      <c r="I32" s="145" t="s">
        <v>64</v>
      </c>
      <c r="J32" s="145"/>
      <c r="K32" s="145"/>
      <c r="L32" s="145"/>
      <c r="M32" s="79"/>
      <c r="N32" s="33">
        <v>887</v>
      </c>
      <c r="O32" s="71" t="s">
        <v>65</v>
      </c>
      <c r="P32" s="97">
        <v>336.8</v>
      </c>
      <c r="Q32" s="104">
        <f>(P32/P38)*100</f>
        <v>0.43582626474375152</v>
      </c>
      <c r="R32" s="105">
        <v>350.8</v>
      </c>
      <c r="S32" s="104">
        <f>(R32/R38)*100</f>
        <v>0.44716778862271556</v>
      </c>
      <c r="T32" s="111">
        <v>364.8</v>
      </c>
      <c r="U32" s="104">
        <f>(T32/T38)*100</f>
        <v>0.45965540964520357</v>
      </c>
      <c r="V32" s="111">
        <f>T32</f>
        <v>364.8</v>
      </c>
      <c r="W32" s="104">
        <f>(V32/V38)*100</f>
        <v>0.45965540964520357</v>
      </c>
      <c r="X32" s="111">
        <f>T32</f>
        <v>364.8</v>
      </c>
      <c r="Y32" s="104">
        <f>(X32/X38)*100</f>
        <v>0.45965540964520357</v>
      </c>
      <c r="Z32" s="111">
        <f>T32</f>
        <v>364.8</v>
      </c>
      <c r="AA32" s="104">
        <f>(Z32/Z38)*100</f>
        <v>0.45965540964520357</v>
      </c>
    </row>
    <row r="33" spans="1:27" s="22" customFormat="1" ht="153.75" customHeight="1" x14ac:dyDescent="0.25">
      <c r="A33" s="20"/>
      <c r="B33" s="21"/>
      <c r="C33" s="21"/>
      <c r="D33" s="21"/>
      <c r="E33" s="21"/>
      <c r="F33" s="21"/>
      <c r="G33" s="21"/>
      <c r="H33" s="21"/>
      <c r="I33" s="141" t="s">
        <v>66</v>
      </c>
      <c r="J33" s="141"/>
      <c r="K33" s="141"/>
      <c r="L33" s="141"/>
      <c r="M33" s="79"/>
      <c r="N33" s="33">
        <v>887</v>
      </c>
      <c r="O33" s="71" t="s">
        <v>67</v>
      </c>
      <c r="P33" s="97">
        <v>1158.8</v>
      </c>
      <c r="Q33" s="104">
        <f>(P33/P38)*100</f>
        <v>1.4995115070815297</v>
      </c>
      <c r="R33" s="105">
        <v>1207</v>
      </c>
      <c r="S33" s="104">
        <f>(R33/R38)*100</f>
        <v>1.538573320603243</v>
      </c>
      <c r="T33" s="106">
        <v>1255.2</v>
      </c>
      <c r="U33" s="104">
        <v>1.4</v>
      </c>
      <c r="V33" s="106">
        <f>T33</f>
        <v>1255.2</v>
      </c>
      <c r="W33" s="104">
        <v>1.4</v>
      </c>
      <c r="X33" s="106">
        <f>T33</f>
        <v>1255.2</v>
      </c>
      <c r="Y33" s="104">
        <v>1.4</v>
      </c>
      <c r="Z33" s="106">
        <f>T33</f>
        <v>1255.2</v>
      </c>
      <c r="AA33" s="104">
        <v>1.4</v>
      </c>
    </row>
    <row r="34" spans="1:27" ht="19.5" customHeight="1" x14ac:dyDescent="0.25">
      <c r="A34" s="11"/>
      <c r="B34" s="12"/>
      <c r="C34" s="12"/>
      <c r="D34" s="12"/>
      <c r="E34" s="12"/>
      <c r="F34" s="12"/>
      <c r="G34" s="12"/>
      <c r="H34" s="12"/>
      <c r="I34" s="144" t="s">
        <v>68</v>
      </c>
      <c r="J34" s="144"/>
      <c r="K34" s="144"/>
      <c r="L34" s="144"/>
      <c r="M34" s="79"/>
      <c r="N34" s="33">
        <v>887</v>
      </c>
      <c r="O34" s="71" t="s">
        <v>69</v>
      </c>
      <c r="P34" s="97">
        <v>196.2</v>
      </c>
      <c r="Q34" s="104">
        <f>(P34/P38)*100</f>
        <v>0.25388691550690035</v>
      </c>
      <c r="R34" s="105">
        <v>204.4</v>
      </c>
      <c r="S34" s="104">
        <f>(R34/R38)*100</f>
        <v>0.26055044468210675</v>
      </c>
      <c r="T34" s="106">
        <v>212.6</v>
      </c>
      <c r="U34" s="104">
        <f>(T34/T38)*100</f>
        <v>0.26788031823072989</v>
      </c>
      <c r="V34" s="106">
        <f>T34</f>
        <v>212.6</v>
      </c>
      <c r="W34" s="104">
        <f>(V34/V38)*100</f>
        <v>0.26788031823072989</v>
      </c>
      <c r="X34" s="106">
        <f>T34</f>
        <v>212.6</v>
      </c>
      <c r="Y34" s="104">
        <f>(X34/X38)*100</f>
        <v>0.26788031823072989</v>
      </c>
      <c r="Z34" s="106">
        <f>T34</f>
        <v>212.6</v>
      </c>
      <c r="AA34" s="104">
        <f>(Z34/Z38)*100</f>
        <v>0.26788031823072989</v>
      </c>
    </row>
    <row r="35" spans="1:27" ht="20.25" customHeight="1" x14ac:dyDescent="0.25">
      <c r="A35" s="11"/>
      <c r="B35" s="12"/>
      <c r="C35" s="12"/>
      <c r="D35" s="12"/>
      <c r="E35" s="12"/>
      <c r="F35" s="12"/>
      <c r="G35" s="12"/>
      <c r="H35" s="12"/>
      <c r="I35" s="142" t="s">
        <v>70</v>
      </c>
      <c r="J35" s="142"/>
      <c r="K35" s="142"/>
      <c r="L35" s="142"/>
      <c r="M35" s="142"/>
      <c r="N35" s="125">
        <v>887</v>
      </c>
      <c r="O35" s="126" t="s">
        <v>71</v>
      </c>
      <c r="P35" s="127">
        <f>P36</f>
        <v>768</v>
      </c>
      <c r="Q35" s="115">
        <f>(P35/P38)*100</f>
        <v>0.99380810962945709</v>
      </c>
      <c r="R35" s="127">
        <f t="shared" ref="R35:Z35" si="7">R36</f>
        <v>799.9</v>
      </c>
      <c r="S35" s="115">
        <f>(R35/R38)*100</f>
        <v>1.0196394359159355</v>
      </c>
      <c r="T35" s="127">
        <f t="shared" si="7"/>
        <v>831.9</v>
      </c>
      <c r="U35" s="115">
        <f>(T35/T38)*100</f>
        <v>1.0482108971596622</v>
      </c>
      <c r="V35" s="127">
        <f t="shared" si="7"/>
        <v>831.9</v>
      </c>
      <c r="W35" s="115">
        <f>(V35/V38)*100</f>
        <v>1.0482108971596622</v>
      </c>
      <c r="X35" s="127">
        <f t="shared" si="7"/>
        <v>831.9</v>
      </c>
      <c r="Y35" s="115">
        <f>(X35/X38)*100</f>
        <v>1.0482108971596622</v>
      </c>
      <c r="Z35" s="127">
        <f t="shared" si="7"/>
        <v>831.9</v>
      </c>
      <c r="AA35" s="115">
        <f>(Z35/Z38)*100</f>
        <v>1.0482108971596622</v>
      </c>
    </row>
    <row r="36" spans="1:27" ht="19.5" customHeight="1" x14ac:dyDescent="0.25">
      <c r="A36" s="11"/>
      <c r="B36" s="12"/>
      <c r="C36" s="12"/>
      <c r="D36" s="12"/>
      <c r="E36" s="12"/>
      <c r="F36" s="12"/>
      <c r="G36" s="12"/>
      <c r="H36" s="12"/>
      <c r="I36" s="143" t="s">
        <v>72</v>
      </c>
      <c r="J36" s="143"/>
      <c r="K36" s="143"/>
      <c r="L36" s="143"/>
      <c r="M36" s="143"/>
      <c r="N36" s="32">
        <v>887</v>
      </c>
      <c r="O36" s="71" t="s">
        <v>73</v>
      </c>
      <c r="P36" s="97">
        <v>768</v>
      </c>
      <c r="Q36" s="104">
        <f>(P36/P38)*100</f>
        <v>0.99380810962945709</v>
      </c>
      <c r="R36" s="105">
        <v>799.9</v>
      </c>
      <c r="S36" s="104">
        <f>(R36/R38)*100</f>
        <v>1.0196394359159355</v>
      </c>
      <c r="T36" s="111">
        <v>831.9</v>
      </c>
      <c r="U36" s="104">
        <f>(T36/T38)*100</f>
        <v>1.0482108971596622</v>
      </c>
      <c r="V36" s="111">
        <f>T36</f>
        <v>831.9</v>
      </c>
      <c r="W36" s="104">
        <f>(V36/V38)*100</f>
        <v>1.0482108971596622</v>
      </c>
      <c r="X36" s="111">
        <f>T36</f>
        <v>831.9</v>
      </c>
      <c r="Y36" s="104">
        <f>(X36/X38)*100</f>
        <v>1.0482108971596622</v>
      </c>
      <c r="Z36" s="111">
        <f>T36</f>
        <v>831.9</v>
      </c>
      <c r="AA36" s="104">
        <f>(Z36/Z38)*100</f>
        <v>1.0482108971596622</v>
      </c>
    </row>
    <row r="37" spans="1:27" ht="19.5" customHeight="1" x14ac:dyDescent="0.25">
      <c r="A37" s="12"/>
      <c r="B37" s="12"/>
      <c r="C37" s="12"/>
      <c r="D37" s="12"/>
      <c r="E37" s="12"/>
      <c r="F37" s="12"/>
      <c r="G37" s="12"/>
      <c r="H37" s="12"/>
      <c r="I37" s="134"/>
      <c r="J37" s="135"/>
      <c r="K37" s="135"/>
      <c r="L37" s="136"/>
      <c r="M37" s="112"/>
      <c r="N37" s="32"/>
      <c r="O37" s="71"/>
      <c r="P37" s="97"/>
      <c r="Q37" s="104"/>
      <c r="R37" s="105"/>
      <c r="S37" s="104"/>
      <c r="T37" s="111"/>
      <c r="U37" s="104"/>
      <c r="V37" s="111"/>
      <c r="W37" s="104"/>
      <c r="X37" s="111"/>
      <c r="Y37" s="104"/>
      <c r="Z37" s="111"/>
      <c r="AA37" s="104"/>
    </row>
    <row r="38" spans="1:27" ht="19.5" customHeight="1" x14ac:dyDescent="0.25">
      <c r="I38" s="137" t="s">
        <v>103</v>
      </c>
      <c r="J38" s="137"/>
      <c r="K38" s="137"/>
      <c r="L38" s="137"/>
      <c r="M38" s="113"/>
      <c r="N38" s="128"/>
      <c r="O38" s="129"/>
      <c r="P38" s="126">
        <f t="shared" ref="P38:AA38" si="8">P11+P17+P20+P23+P25+P29+P31+P35</f>
        <v>77278.5</v>
      </c>
      <c r="Q38" s="126">
        <f t="shared" si="8"/>
        <v>100</v>
      </c>
      <c r="R38" s="126">
        <f t="shared" si="8"/>
        <v>78449.3</v>
      </c>
      <c r="S38" s="115">
        <f>(R38/R38)*100</f>
        <v>100</v>
      </c>
      <c r="T38" s="126">
        <f t="shared" si="8"/>
        <v>79363.799999999988</v>
      </c>
      <c r="U38" s="126">
        <f t="shared" si="8"/>
        <v>100</v>
      </c>
      <c r="V38" s="126">
        <f t="shared" si="8"/>
        <v>79363.799999999988</v>
      </c>
      <c r="W38" s="126">
        <f t="shared" si="8"/>
        <v>100</v>
      </c>
      <c r="X38" s="126">
        <f t="shared" si="8"/>
        <v>79363.799999999988</v>
      </c>
      <c r="Y38" s="126">
        <f t="shared" si="8"/>
        <v>100</v>
      </c>
      <c r="Z38" s="126">
        <f t="shared" si="8"/>
        <v>79363.799999999988</v>
      </c>
      <c r="AA38" s="126">
        <f t="shared" si="8"/>
        <v>100</v>
      </c>
    </row>
    <row r="39" spans="1:27" ht="25.5" customHeight="1" x14ac:dyDescent="0.25">
      <c r="I39" s="154" t="s">
        <v>114</v>
      </c>
      <c r="J39" s="155"/>
      <c r="K39" s="155"/>
      <c r="L39" s="156"/>
      <c r="M39" s="113"/>
      <c r="N39" s="128"/>
      <c r="O39" s="129"/>
      <c r="P39" s="126"/>
      <c r="Q39" s="126"/>
      <c r="R39" s="126" t="s">
        <v>123</v>
      </c>
      <c r="S39" s="115"/>
      <c r="T39" s="126" t="s">
        <v>124</v>
      </c>
      <c r="U39" s="126"/>
      <c r="V39" s="126"/>
      <c r="W39" s="126"/>
      <c r="X39" s="126"/>
      <c r="Y39" s="126"/>
      <c r="Z39" s="126"/>
      <c r="AA39" s="126"/>
    </row>
    <row r="40" spans="1:27" ht="25.5" customHeight="1" x14ac:dyDescent="0.25">
      <c r="I40" s="154" t="s">
        <v>113</v>
      </c>
      <c r="J40" s="155"/>
      <c r="K40" s="155"/>
      <c r="L40" s="156"/>
      <c r="M40" s="113"/>
      <c r="N40" s="128"/>
      <c r="O40" s="130"/>
      <c r="P40" s="131">
        <f>P38</f>
        <v>77278.5</v>
      </c>
      <c r="Q40" s="131">
        <v>100</v>
      </c>
      <c r="R40" s="131">
        <f>R38+R39</f>
        <v>80423.3</v>
      </c>
      <c r="S40" s="132">
        <v>100</v>
      </c>
      <c r="T40" s="131">
        <f>T38+T39</f>
        <v>83460.699999999983</v>
      </c>
      <c r="U40" s="131">
        <f t="shared" ref="U40:AA40" si="9">U38+U39</f>
        <v>100</v>
      </c>
      <c r="V40" s="131">
        <f t="shared" si="9"/>
        <v>79363.799999999988</v>
      </c>
      <c r="W40" s="131">
        <f t="shared" si="9"/>
        <v>100</v>
      </c>
      <c r="X40" s="131">
        <f t="shared" si="9"/>
        <v>79363.799999999988</v>
      </c>
      <c r="Y40" s="131">
        <f t="shared" si="9"/>
        <v>100</v>
      </c>
      <c r="Z40" s="131">
        <f t="shared" si="9"/>
        <v>79363.799999999988</v>
      </c>
      <c r="AA40" s="131">
        <f t="shared" si="9"/>
        <v>100</v>
      </c>
    </row>
    <row r="41" spans="1:27" ht="36" customHeight="1" x14ac:dyDescent="0.25">
      <c r="P41" s="98">
        <v>77278.5</v>
      </c>
      <c r="Q41" s="98"/>
      <c r="R41" s="24">
        <v>80423.3</v>
      </c>
      <c r="S41" s="24"/>
      <c r="T41" s="98">
        <v>83460.7</v>
      </c>
      <c r="U41" s="24"/>
      <c r="V41" s="24"/>
      <c r="W41" s="24"/>
      <c r="X41" s="24"/>
      <c r="Y41" s="24"/>
      <c r="Z41" s="24"/>
      <c r="AA41" s="24"/>
    </row>
    <row r="42" spans="1:27" x14ac:dyDescent="0.25"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x14ac:dyDescent="0.25">
      <c r="P43" s="133">
        <f>P40-P41</f>
        <v>0</v>
      </c>
      <c r="Q43" s="133"/>
      <c r="R43" s="133">
        <f>R40-R41</f>
        <v>0</v>
      </c>
      <c r="S43" s="133"/>
      <c r="T43" s="133">
        <f>T40-T41</f>
        <v>0</v>
      </c>
    </row>
  </sheetData>
  <sheetProtection selectLockedCells="1" selectUnlockedCells="1"/>
  <mergeCells count="46">
    <mergeCell ref="I39:L39"/>
    <mergeCell ref="I40:L40"/>
    <mergeCell ref="I1:AA1"/>
    <mergeCell ref="I2:AA2"/>
    <mergeCell ref="I3:AA3"/>
    <mergeCell ref="I4:AA4"/>
    <mergeCell ref="I5:AA5"/>
    <mergeCell ref="I7:M9"/>
    <mergeCell ref="N7:N9"/>
    <mergeCell ref="O7:O9"/>
    <mergeCell ref="I15:L15"/>
    <mergeCell ref="I14:L14"/>
    <mergeCell ref="I13:L13"/>
    <mergeCell ref="I12:M12"/>
    <mergeCell ref="I11:L11"/>
    <mergeCell ref="I10:L10"/>
    <mergeCell ref="I20:L20"/>
    <mergeCell ref="I21:L21"/>
    <mergeCell ref="I19:L19"/>
    <mergeCell ref="I18:L18"/>
    <mergeCell ref="I17:L17"/>
    <mergeCell ref="I16:L16"/>
    <mergeCell ref="I28:L28"/>
    <mergeCell ref="I26:M26"/>
    <mergeCell ref="I25:L25"/>
    <mergeCell ref="I23:L23"/>
    <mergeCell ref="I24:M24"/>
    <mergeCell ref="I22:L22"/>
    <mergeCell ref="I35:M35"/>
    <mergeCell ref="I36:M36"/>
    <mergeCell ref="I34:L34"/>
    <mergeCell ref="I32:L32"/>
    <mergeCell ref="I33:L33"/>
    <mergeCell ref="I29:M29"/>
    <mergeCell ref="I30:M30"/>
    <mergeCell ref="I31:L31"/>
    <mergeCell ref="I37:L37"/>
    <mergeCell ref="I38:L38"/>
    <mergeCell ref="R7:AA7"/>
    <mergeCell ref="R8:S8"/>
    <mergeCell ref="T8:U8"/>
    <mergeCell ref="V8:W8"/>
    <mergeCell ref="X8:Y8"/>
    <mergeCell ref="Z8:AA8"/>
    <mergeCell ref="P7:Q8"/>
    <mergeCell ref="I27:L27"/>
  </mergeCells>
  <phoneticPr fontId="15" type="noConversion"/>
  <pageMargins left="0" right="0" top="0.19685039370078741" bottom="0" header="0.51181102362204722" footer="0.51181102362204722"/>
  <pageSetup paperSize="9" firstPageNumber="0" orientation="landscape" r:id="rId1"/>
  <headerFooter alignWithMargins="0"/>
  <rowBreaks count="1" manualBreakCount="1">
    <brk id="19" min="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A14"/>
  <sheetViews>
    <sheetView view="pageBreakPreview" topLeftCell="I1" zoomScale="90" zoomScaleSheetLayoutView="90" workbookViewId="0">
      <selection activeCell="X8" sqref="X8"/>
    </sheetView>
  </sheetViews>
  <sheetFormatPr defaultColWidth="9.109375" defaultRowHeight="13.2" x14ac:dyDescent="0.25"/>
  <cols>
    <col min="1" max="8" width="9.109375" style="1" hidden="1" customWidth="1"/>
    <col min="9" max="9" width="4.6640625" style="1" customWidth="1"/>
    <col min="10" max="10" width="9.109375" style="1"/>
    <col min="11" max="11" width="13" style="1" customWidth="1"/>
    <col min="12" max="12" width="20" style="1" customWidth="1"/>
    <col min="13" max="13" width="19.44140625" style="1" customWidth="1"/>
    <col min="14" max="14" width="4.33203125" style="1" hidden="1" customWidth="1"/>
    <col min="15" max="15" width="0.109375" style="1" hidden="1" customWidth="1"/>
    <col min="16" max="16" width="8.33203125" style="1" hidden="1" customWidth="1"/>
    <col min="17" max="17" width="12.109375" style="1" hidden="1" customWidth="1"/>
    <col min="18" max="18" width="7" style="1" hidden="1" customWidth="1"/>
    <col min="19" max="19" width="10.109375" style="2" hidden="1" customWidth="1"/>
    <col min="20" max="20" width="11.33203125" style="2" hidden="1" customWidth="1"/>
    <col min="21" max="21" width="10.88671875" style="2" hidden="1" customWidth="1"/>
    <col min="22" max="22" width="16.33203125" style="1" customWidth="1"/>
    <col min="23" max="23" width="13.33203125" style="1" customWidth="1"/>
    <col min="24" max="24" width="12.6640625" style="1" customWidth="1"/>
    <col min="25" max="27" width="11" style="1" customWidth="1"/>
    <col min="28" max="16384" width="9.109375" style="1"/>
  </cols>
  <sheetData>
    <row r="1" spans="1:27" ht="31.5" customHeight="1" x14ac:dyDescent="0.25">
      <c r="J1" s="157" t="s">
        <v>0</v>
      </c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12" customHeight="1" x14ac:dyDescent="0.25">
      <c r="J2" s="157" t="s">
        <v>1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ht="24" customHeight="1" x14ac:dyDescent="0.25">
      <c r="A3" s="3"/>
      <c r="B3" s="3"/>
      <c r="C3" s="3"/>
      <c r="D3" s="3"/>
      <c r="E3" s="3"/>
      <c r="F3" s="3"/>
      <c r="G3" s="3"/>
      <c r="H3" s="3"/>
      <c r="I3" s="3"/>
      <c r="J3" s="157" t="s">
        <v>126</v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27" ht="76.5" customHeight="1" thickBot="1" x14ac:dyDescent="0.35">
      <c r="A4" s="3"/>
      <c r="B4" s="3"/>
      <c r="C4" s="3"/>
      <c r="D4" s="3"/>
      <c r="E4" s="3"/>
      <c r="F4" s="3"/>
      <c r="G4" s="3"/>
      <c r="H4" s="3"/>
      <c r="I4" s="158" t="s">
        <v>120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</row>
    <row r="5" spans="1:27" s="10" customFormat="1" ht="16.5" customHeight="1" x14ac:dyDescent="0.3">
      <c r="A5" s="4"/>
      <c r="B5" s="5"/>
      <c r="C5" s="5"/>
      <c r="D5" s="5"/>
      <c r="E5" s="5"/>
      <c r="F5" s="5"/>
      <c r="G5" s="5"/>
      <c r="H5" s="5"/>
      <c r="I5" s="4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8"/>
      <c r="X5" s="9"/>
      <c r="Y5" s="9"/>
      <c r="Z5" s="9"/>
      <c r="AA5" s="9" t="s">
        <v>90</v>
      </c>
    </row>
    <row r="6" spans="1:27" ht="40.5" customHeight="1" x14ac:dyDescent="0.25">
      <c r="A6" s="11"/>
      <c r="B6" s="12"/>
      <c r="C6" s="12"/>
      <c r="D6" s="12"/>
      <c r="E6" s="12"/>
      <c r="F6" s="12"/>
      <c r="G6" s="12"/>
      <c r="H6" s="12"/>
      <c r="I6" s="162" t="s">
        <v>95</v>
      </c>
      <c r="J6" s="172" t="s">
        <v>99</v>
      </c>
      <c r="K6" s="173"/>
      <c r="L6" s="173"/>
      <c r="M6" s="173"/>
      <c r="N6" s="173"/>
      <c r="O6" s="138" t="s">
        <v>3</v>
      </c>
      <c r="P6" s="161" t="s">
        <v>4</v>
      </c>
      <c r="Q6" s="161" t="s">
        <v>5</v>
      </c>
      <c r="R6" s="161" t="s">
        <v>6</v>
      </c>
      <c r="S6" s="171" t="s">
        <v>76</v>
      </c>
      <c r="T6" s="171"/>
      <c r="U6" s="171" t="s">
        <v>77</v>
      </c>
      <c r="V6" s="174" t="s">
        <v>91</v>
      </c>
      <c r="W6" s="175"/>
      <c r="X6" s="175"/>
      <c r="Y6" s="175"/>
      <c r="Z6" s="175"/>
      <c r="AA6" s="176"/>
    </row>
    <row r="7" spans="1:27" ht="55.5" customHeight="1" x14ac:dyDescent="0.25">
      <c r="A7" s="13"/>
      <c r="B7" s="14"/>
      <c r="C7" s="14"/>
      <c r="D7" s="14"/>
      <c r="E7" s="14"/>
      <c r="F7" s="14"/>
      <c r="G7" s="14"/>
      <c r="H7" s="14"/>
      <c r="I7" s="163"/>
      <c r="J7" s="172"/>
      <c r="K7" s="173"/>
      <c r="L7" s="173"/>
      <c r="M7" s="173"/>
      <c r="N7" s="173"/>
      <c r="O7" s="138"/>
      <c r="P7" s="161"/>
      <c r="Q7" s="161"/>
      <c r="R7" s="161"/>
      <c r="S7" s="34" t="s">
        <v>8</v>
      </c>
      <c r="T7" s="34" t="s">
        <v>9</v>
      </c>
      <c r="U7" s="171"/>
      <c r="V7" s="48" t="s">
        <v>116</v>
      </c>
      <c r="W7" s="35" t="s">
        <v>121</v>
      </c>
      <c r="X7" s="35" t="s">
        <v>122</v>
      </c>
      <c r="Y7" s="33" t="s">
        <v>81</v>
      </c>
      <c r="Z7" s="33" t="s">
        <v>82</v>
      </c>
      <c r="AA7" s="33" t="s">
        <v>119</v>
      </c>
    </row>
    <row r="8" spans="1:27" ht="27" customHeight="1" x14ac:dyDescent="0.3">
      <c r="A8" s="11"/>
      <c r="B8" s="12"/>
      <c r="C8" s="12"/>
      <c r="D8" s="12"/>
      <c r="E8" s="12"/>
      <c r="F8" s="12"/>
      <c r="G8" s="12"/>
      <c r="H8" s="12"/>
      <c r="I8" s="69" t="s">
        <v>96</v>
      </c>
      <c r="J8" s="170" t="s">
        <v>92</v>
      </c>
      <c r="K8" s="170"/>
      <c r="L8" s="170"/>
      <c r="M8" s="170"/>
      <c r="N8" s="59"/>
      <c r="O8" s="51" t="s">
        <v>23</v>
      </c>
      <c r="P8" s="51" t="s">
        <v>24</v>
      </c>
      <c r="Q8" s="51" t="s">
        <v>25</v>
      </c>
      <c r="R8" s="51" t="s">
        <v>23</v>
      </c>
      <c r="S8" s="52" t="e">
        <f>S9+#REF!</f>
        <v>#REF!</v>
      </c>
      <c r="T8" s="52" t="e">
        <f>T9+#REF!</f>
        <v>#REF!</v>
      </c>
      <c r="U8" s="53" t="e">
        <f>U9+#REF!</f>
        <v>#REF!</v>
      </c>
      <c r="V8" s="60">
        <v>77278.5</v>
      </c>
      <c r="W8" s="61">
        <v>80423.3</v>
      </c>
      <c r="X8" s="62">
        <v>83460.7</v>
      </c>
      <c r="Y8" s="62">
        <f>X8</f>
        <v>83460.7</v>
      </c>
      <c r="Z8" s="62">
        <f>X8</f>
        <v>83460.7</v>
      </c>
      <c r="AA8" s="63">
        <f>X8</f>
        <v>83460.7</v>
      </c>
    </row>
    <row r="9" spans="1:27" ht="33" customHeight="1" x14ac:dyDescent="0.3">
      <c r="A9" s="11"/>
      <c r="B9" s="12"/>
      <c r="C9" s="12"/>
      <c r="D9" s="12"/>
      <c r="E9" s="12"/>
      <c r="F9" s="12"/>
      <c r="G9" s="12"/>
      <c r="H9" s="12"/>
      <c r="I9" s="69" t="s">
        <v>97</v>
      </c>
      <c r="J9" s="164" t="s">
        <v>93</v>
      </c>
      <c r="K9" s="165"/>
      <c r="L9" s="165"/>
      <c r="M9" s="165"/>
      <c r="N9" s="165"/>
      <c r="O9" s="54">
        <v>931</v>
      </c>
      <c r="P9" s="55" t="s">
        <v>24</v>
      </c>
      <c r="Q9" s="56" t="s">
        <v>26</v>
      </c>
      <c r="R9" s="55" t="s">
        <v>23</v>
      </c>
      <c r="S9" s="57" t="e">
        <f>S10+#REF!</f>
        <v>#REF!</v>
      </c>
      <c r="T9" s="57" t="e">
        <f>T10+#REF!</f>
        <v>#REF!</v>
      </c>
      <c r="U9" s="31" t="e">
        <f>U10+#REF!</f>
        <v>#REF!</v>
      </c>
      <c r="V9" s="64">
        <v>51447.9</v>
      </c>
      <c r="W9" s="65">
        <v>51497.3</v>
      </c>
      <c r="X9" s="66">
        <v>51409</v>
      </c>
      <c r="Y9" s="66">
        <f>X9</f>
        <v>51409</v>
      </c>
      <c r="Z9" s="66">
        <f>X9</f>
        <v>51409</v>
      </c>
      <c r="AA9" s="67">
        <f>X9</f>
        <v>51409</v>
      </c>
    </row>
    <row r="10" spans="1:27" ht="38.25" customHeight="1" x14ac:dyDescent="0.3">
      <c r="A10" s="11"/>
      <c r="B10" s="12"/>
      <c r="C10" s="12"/>
      <c r="D10" s="12"/>
      <c r="E10" s="12"/>
      <c r="F10" s="12"/>
      <c r="G10" s="12"/>
      <c r="H10" s="12"/>
      <c r="I10" s="69" t="s">
        <v>98</v>
      </c>
      <c r="J10" s="166" t="s">
        <v>94</v>
      </c>
      <c r="K10" s="167"/>
      <c r="L10" s="167"/>
      <c r="M10" s="167"/>
      <c r="N10" s="167"/>
      <c r="O10" s="29">
        <v>931</v>
      </c>
      <c r="P10" s="30" t="s">
        <v>27</v>
      </c>
      <c r="Q10" s="30" t="s">
        <v>28</v>
      </c>
      <c r="R10" s="30"/>
      <c r="S10" s="31" t="e">
        <f>S11</f>
        <v>#REF!</v>
      </c>
      <c r="T10" s="31" t="e">
        <f>T11</f>
        <v>#REF!</v>
      </c>
      <c r="U10" s="31" t="e">
        <f>U11</f>
        <v>#REF!</v>
      </c>
      <c r="V10" s="68">
        <f t="shared" ref="V10:AA10" si="0">V8-V9</f>
        <v>25830.6</v>
      </c>
      <c r="W10" s="68">
        <f t="shared" si="0"/>
        <v>28926</v>
      </c>
      <c r="X10" s="68">
        <f t="shared" si="0"/>
        <v>32051.699999999997</v>
      </c>
      <c r="Y10" s="68">
        <f t="shared" si="0"/>
        <v>32051.699999999997</v>
      </c>
      <c r="Z10" s="68">
        <f t="shared" si="0"/>
        <v>32051.699999999997</v>
      </c>
      <c r="AA10" s="68">
        <f t="shared" si="0"/>
        <v>32051.699999999997</v>
      </c>
    </row>
    <row r="11" spans="1:27" ht="36.75" customHeight="1" x14ac:dyDescent="0.25">
      <c r="A11" s="11"/>
      <c r="B11" s="12"/>
      <c r="C11" s="12"/>
      <c r="D11" s="12"/>
      <c r="E11" s="12"/>
      <c r="F11" s="12"/>
      <c r="G11" s="12"/>
      <c r="H11" s="12"/>
      <c r="I11" s="50"/>
      <c r="J11" s="168"/>
      <c r="K11" s="169"/>
      <c r="L11" s="169"/>
      <c r="M11" s="169"/>
      <c r="N11" s="169"/>
      <c r="O11" s="15">
        <v>931</v>
      </c>
      <c r="P11" s="16" t="s">
        <v>27</v>
      </c>
      <c r="Q11" s="16" t="s">
        <v>29</v>
      </c>
      <c r="R11" s="16"/>
      <c r="S11" s="17" t="e">
        <f>#REF!+#REF!</f>
        <v>#REF!</v>
      </c>
      <c r="T11" s="17" t="e">
        <f>#REF!+#REF!</f>
        <v>#REF!</v>
      </c>
      <c r="U11" s="18" t="e">
        <f>#REF!+#REF!</f>
        <v>#REF!</v>
      </c>
      <c r="V11" s="58"/>
      <c r="W11" s="19"/>
      <c r="X11" s="26"/>
      <c r="Y11" s="28"/>
      <c r="Z11" s="28"/>
      <c r="AA11" s="28"/>
    </row>
    <row r="12" spans="1:27" x14ac:dyDescent="0.25">
      <c r="S12" s="23"/>
      <c r="T12" s="23"/>
      <c r="U12" s="23"/>
      <c r="V12" s="24"/>
      <c r="W12" s="24"/>
      <c r="X12" s="24"/>
      <c r="Y12" s="24"/>
      <c r="Z12" s="24"/>
      <c r="AA12" s="24"/>
    </row>
    <row r="13" spans="1:27" x14ac:dyDescent="0.25">
      <c r="S13" s="23"/>
      <c r="T13" s="23"/>
      <c r="U13" s="23"/>
      <c r="V13" s="24"/>
      <c r="W13" s="24"/>
      <c r="X13" s="24"/>
      <c r="Y13" s="24"/>
      <c r="Z13" s="24"/>
      <c r="AA13" s="24"/>
    </row>
    <row r="14" spans="1:27" x14ac:dyDescent="0.25">
      <c r="S14" s="23"/>
      <c r="T14" s="23"/>
      <c r="U14" s="25"/>
    </row>
  </sheetData>
  <sheetProtection selectLockedCells="1" selectUnlockedCells="1"/>
  <mergeCells count="17">
    <mergeCell ref="J1:AA1"/>
    <mergeCell ref="J2:AA2"/>
    <mergeCell ref="J3:AA3"/>
    <mergeCell ref="J6:N7"/>
    <mergeCell ref="O6:O7"/>
    <mergeCell ref="P6:P7"/>
    <mergeCell ref="Q6:Q7"/>
    <mergeCell ref="R6:R7"/>
    <mergeCell ref="V6:AA6"/>
    <mergeCell ref="I6:I7"/>
    <mergeCell ref="I4:AA4"/>
    <mergeCell ref="J9:N9"/>
    <mergeCell ref="J10:N10"/>
    <mergeCell ref="J11:N11"/>
    <mergeCell ref="J8:M8"/>
    <mergeCell ref="S6:T6"/>
    <mergeCell ref="U6:U7"/>
  </mergeCells>
  <pageMargins left="0" right="0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AA32"/>
  <sheetViews>
    <sheetView view="pageBreakPreview" topLeftCell="I1" zoomScale="90" zoomScaleSheetLayoutView="90" workbookViewId="0">
      <selection activeCell="I12" sqref="I12:L12"/>
    </sheetView>
  </sheetViews>
  <sheetFormatPr defaultColWidth="9.109375" defaultRowHeight="13.2" x14ac:dyDescent="0.25"/>
  <cols>
    <col min="1" max="8" width="9.109375" style="1" hidden="1" customWidth="1"/>
    <col min="9" max="9" width="9.109375" style="1"/>
    <col min="10" max="10" width="13" style="1" customWidth="1"/>
    <col min="11" max="11" width="11.88671875" style="1" customWidth="1"/>
    <col min="12" max="12" width="22.44140625" style="1" customWidth="1"/>
    <col min="13" max="13" width="4.33203125" style="1" hidden="1" customWidth="1"/>
    <col min="14" max="14" width="0.109375" style="1" hidden="1" customWidth="1"/>
    <col min="15" max="15" width="9.44140625" style="1" hidden="1" customWidth="1"/>
    <col min="16" max="16" width="12.6640625" style="1" hidden="1" customWidth="1"/>
    <col min="17" max="17" width="5.88671875" style="1" hidden="1" customWidth="1"/>
    <col min="18" max="18" width="7.109375" style="2" hidden="1" customWidth="1"/>
    <col min="19" max="19" width="7.44140625" style="2" hidden="1" customWidth="1"/>
    <col min="20" max="20" width="11.44140625" style="2" hidden="1" customWidth="1"/>
    <col min="21" max="21" width="16.33203125" style="1" customWidth="1"/>
    <col min="22" max="22" width="13.33203125" style="1" customWidth="1"/>
    <col min="23" max="23" width="15.33203125" style="1" customWidth="1"/>
    <col min="24" max="24" width="13.33203125" style="1" customWidth="1"/>
    <col min="25" max="25" width="12.6640625" style="1" customWidth="1"/>
    <col min="26" max="26" width="12.5546875" style="1" customWidth="1"/>
    <col min="27" max="16384" width="9.109375" style="1"/>
  </cols>
  <sheetData>
    <row r="1" spans="1:26" ht="16.5" customHeight="1" x14ac:dyDescent="0.25">
      <c r="I1" s="157" t="s">
        <v>0</v>
      </c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12" customHeight="1" x14ac:dyDescent="0.25">
      <c r="I2" s="157" t="s">
        <v>1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 x14ac:dyDescent="0.25">
      <c r="A3" s="3"/>
      <c r="B3" s="3"/>
      <c r="C3" s="3"/>
      <c r="D3" s="3"/>
      <c r="E3" s="3"/>
      <c r="F3" s="3"/>
      <c r="G3" s="3"/>
      <c r="H3" s="3"/>
      <c r="I3" s="157" t="s">
        <v>126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15" customHeight="1" x14ac:dyDescent="0.3">
      <c r="A4" s="3"/>
      <c r="B4" s="3"/>
      <c r="C4" s="3"/>
      <c r="D4" s="3"/>
      <c r="E4" s="3"/>
      <c r="F4" s="3"/>
      <c r="G4" s="3"/>
      <c r="H4" s="3"/>
      <c r="I4" s="158" t="s">
        <v>79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42" customHeight="1" thickBot="1" x14ac:dyDescent="0.3">
      <c r="A5" s="3"/>
      <c r="B5" s="3"/>
      <c r="C5" s="3"/>
      <c r="D5" s="3"/>
      <c r="E5" s="3"/>
      <c r="F5" s="3"/>
      <c r="G5" s="3"/>
      <c r="H5" s="3"/>
      <c r="I5" s="159" t="s">
        <v>115</v>
      </c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</row>
    <row r="6" spans="1:26" s="10" customFormat="1" ht="26.25" customHeight="1" x14ac:dyDescent="0.3">
      <c r="A6" s="4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>
        <v>1.0495000000000001</v>
      </c>
      <c r="V6" s="8">
        <v>1.0416000000000001</v>
      </c>
      <c r="W6" s="9">
        <v>1.0399</v>
      </c>
      <c r="X6" s="9"/>
      <c r="Y6" s="9"/>
      <c r="Z6" s="9" t="s">
        <v>106</v>
      </c>
    </row>
    <row r="7" spans="1:26" ht="20.25" customHeight="1" x14ac:dyDescent="0.25">
      <c r="A7" s="11"/>
      <c r="B7" s="12"/>
      <c r="C7" s="12"/>
      <c r="D7" s="12"/>
      <c r="E7" s="12"/>
      <c r="F7" s="12"/>
      <c r="G7" s="12"/>
      <c r="H7" s="12"/>
      <c r="I7" s="160" t="s">
        <v>2</v>
      </c>
      <c r="J7" s="160"/>
      <c r="K7" s="160"/>
      <c r="L7" s="160"/>
      <c r="M7" s="160"/>
      <c r="N7" s="138" t="s">
        <v>3</v>
      </c>
      <c r="O7" s="161" t="s">
        <v>4</v>
      </c>
      <c r="P7" s="161" t="s">
        <v>5</v>
      </c>
      <c r="Q7" s="161" t="s">
        <v>6</v>
      </c>
      <c r="R7" s="171" t="s">
        <v>76</v>
      </c>
      <c r="S7" s="171"/>
      <c r="T7" s="171" t="s">
        <v>77</v>
      </c>
      <c r="U7" s="140" t="s">
        <v>116</v>
      </c>
      <c r="V7" s="138" t="s">
        <v>7</v>
      </c>
      <c r="W7" s="138"/>
      <c r="X7" s="138"/>
      <c r="Y7" s="138"/>
      <c r="Z7" s="138"/>
    </row>
    <row r="8" spans="1:26" ht="24.75" customHeight="1" x14ac:dyDescent="0.25">
      <c r="A8" s="13"/>
      <c r="B8" s="14"/>
      <c r="C8" s="14"/>
      <c r="D8" s="14"/>
      <c r="E8" s="14"/>
      <c r="F8" s="14"/>
      <c r="G8" s="14"/>
      <c r="H8" s="14"/>
      <c r="I8" s="160"/>
      <c r="J8" s="160"/>
      <c r="K8" s="160"/>
      <c r="L8" s="160"/>
      <c r="M8" s="160"/>
      <c r="N8" s="138"/>
      <c r="O8" s="161"/>
      <c r="P8" s="161"/>
      <c r="Q8" s="161"/>
      <c r="R8" s="34" t="s">
        <v>8</v>
      </c>
      <c r="S8" s="34" t="s">
        <v>9</v>
      </c>
      <c r="T8" s="171"/>
      <c r="U8" s="140"/>
      <c r="V8" s="35" t="s">
        <v>78</v>
      </c>
      <c r="W8" s="35" t="s">
        <v>80</v>
      </c>
      <c r="X8" s="33" t="s">
        <v>81</v>
      </c>
      <c r="Y8" s="33" t="s">
        <v>82</v>
      </c>
      <c r="Z8" s="33" t="s">
        <v>119</v>
      </c>
    </row>
    <row r="9" spans="1:26" ht="33" customHeight="1" x14ac:dyDescent="0.3">
      <c r="A9" s="13"/>
      <c r="B9" s="14"/>
      <c r="C9" s="14"/>
      <c r="D9" s="14"/>
      <c r="E9" s="14"/>
      <c r="F9" s="14"/>
      <c r="G9" s="14"/>
      <c r="H9" s="14"/>
      <c r="I9" s="186" t="s">
        <v>84</v>
      </c>
      <c r="J9" s="186"/>
      <c r="K9" s="186"/>
      <c r="L9" s="186"/>
      <c r="M9" s="36"/>
      <c r="N9" s="181"/>
      <c r="O9" s="181"/>
      <c r="P9" s="181"/>
      <c r="Q9" s="181"/>
      <c r="R9" s="37">
        <f t="shared" ref="R9:W9" si="0">R10+R20</f>
        <v>54496</v>
      </c>
      <c r="S9" s="37">
        <f t="shared" si="0"/>
        <v>53916.9</v>
      </c>
      <c r="T9" s="37">
        <f t="shared" si="0"/>
        <v>63061.599999999999</v>
      </c>
      <c r="U9" s="43">
        <f t="shared" si="0"/>
        <v>77076.3</v>
      </c>
      <c r="V9" s="43">
        <f t="shared" si="0"/>
        <v>80423.299999999988</v>
      </c>
      <c r="W9" s="43">
        <f t="shared" si="0"/>
        <v>83460.7</v>
      </c>
      <c r="X9" s="43">
        <f>W9</f>
        <v>83460.7</v>
      </c>
      <c r="Y9" s="43">
        <f>W9</f>
        <v>83460.7</v>
      </c>
      <c r="Z9" s="43">
        <f>W9</f>
        <v>83460.7</v>
      </c>
    </row>
    <row r="10" spans="1:26" ht="26.25" customHeight="1" x14ac:dyDescent="0.3">
      <c r="A10" s="13"/>
      <c r="B10" s="14"/>
      <c r="C10" s="14"/>
      <c r="D10" s="14"/>
      <c r="E10" s="14"/>
      <c r="F10" s="14"/>
      <c r="G10" s="14"/>
      <c r="H10" s="14"/>
      <c r="I10" s="185" t="s">
        <v>10</v>
      </c>
      <c r="J10" s="185"/>
      <c r="K10" s="185"/>
      <c r="L10" s="185"/>
      <c r="M10" s="36"/>
      <c r="N10" s="181"/>
      <c r="O10" s="181"/>
      <c r="P10" s="181"/>
      <c r="Q10" s="181"/>
      <c r="R10" s="27">
        <f t="shared" ref="R10:Z10" si="1">R13+R14+R15+R16+R19+R17+R18+R12</f>
        <v>543.29999999999995</v>
      </c>
      <c r="S10" s="27">
        <f t="shared" si="1"/>
        <v>551.90000000000009</v>
      </c>
      <c r="T10" s="38">
        <f t="shared" si="1"/>
        <v>403.2</v>
      </c>
      <c r="U10" s="82">
        <f t="shared" si="1"/>
        <v>280</v>
      </c>
      <c r="V10" s="83">
        <f t="shared" si="1"/>
        <v>313.89999999999998</v>
      </c>
      <c r="W10" s="83">
        <f t="shared" si="1"/>
        <v>340.7</v>
      </c>
      <c r="X10" s="83">
        <f t="shared" si="1"/>
        <v>340.7</v>
      </c>
      <c r="Y10" s="83">
        <f t="shared" si="1"/>
        <v>340.7</v>
      </c>
      <c r="Z10" s="83">
        <f t="shared" si="1"/>
        <v>340.7</v>
      </c>
    </row>
    <row r="11" spans="1:26" ht="17.25" customHeight="1" x14ac:dyDescent="0.3">
      <c r="A11" s="13"/>
      <c r="B11" s="14"/>
      <c r="C11" s="14"/>
      <c r="D11" s="14"/>
      <c r="E11" s="14"/>
      <c r="F11" s="14"/>
      <c r="G11" s="14"/>
      <c r="H11" s="14"/>
      <c r="I11" s="182" t="s">
        <v>11</v>
      </c>
      <c r="J11" s="182"/>
      <c r="K11" s="182"/>
      <c r="L11" s="182"/>
      <c r="M11" s="36"/>
      <c r="N11" s="36"/>
      <c r="O11" s="36"/>
      <c r="P11" s="36"/>
      <c r="Q11" s="36"/>
      <c r="R11" s="27"/>
      <c r="S11" s="27"/>
      <c r="T11" s="38"/>
      <c r="U11" s="84"/>
      <c r="V11" s="83"/>
      <c r="W11" s="83"/>
      <c r="X11" s="83"/>
      <c r="Y11" s="83"/>
      <c r="Z11" s="83"/>
    </row>
    <row r="12" spans="1:26" ht="63" customHeight="1" x14ac:dyDescent="0.3">
      <c r="A12" s="13"/>
      <c r="B12" s="14"/>
      <c r="C12" s="14"/>
      <c r="D12" s="14"/>
      <c r="E12" s="14"/>
      <c r="F12" s="14"/>
      <c r="G12" s="14"/>
      <c r="H12" s="14"/>
      <c r="I12" s="182" t="s">
        <v>12</v>
      </c>
      <c r="J12" s="182"/>
      <c r="K12" s="182"/>
      <c r="L12" s="182"/>
      <c r="M12" s="36"/>
      <c r="N12" s="36"/>
      <c r="O12" s="36"/>
      <c r="P12" s="36"/>
      <c r="Q12" s="36"/>
      <c r="R12" s="27">
        <v>244.5</v>
      </c>
      <c r="S12" s="27">
        <v>253.3</v>
      </c>
      <c r="T12" s="38">
        <v>245</v>
      </c>
      <c r="U12" s="84">
        <v>280</v>
      </c>
      <c r="V12" s="83">
        <v>313.89999999999998</v>
      </c>
      <c r="W12" s="83">
        <v>340.7</v>
      </c>
      <c r="X12" s="83">
        <f>W12</f>
        <v>340.7</v>
      </c>
      <c r="Y12" s="83">
        <f>W12</f>
        <v>340.7</v>
      </c>
      <c r="Z12" s="83">
        <f>W12</f>
        <v>340.7</v>
      </c>
    </row>
    <row r="13" spans="1:26" ht="38.25" hidden="1" customHeight="1" x14ac:dyDescent="0.3">
      <c r="A13" s="13"/>
      <c r="B13" s="14"/>
      <c r="C13" s="14"/>
      <c r="D13" s="14"/>
      <c r="E13" s="14"/>
      <c r="F13" s="14"/>
      <c r="G13" s="14"/>
      <c r="H13" s="14"/>
      <c r="I13" s="182" t="s">
        <v>13</v>
      </c>
      <c r="J13" s="182"/>
      <c r="K13" s="182"/>
      <c r="L13" s="182"/>
      <c r="M13" s="36"/>
      <c r="N13" s="36"/>
      <c r="O13" s="36"/>
      <c r="P13" s="36"/>
      <c r="Q13" s="36"/>
      <c r="R13" s="27">
        <v>0</v>
      </c>
      <c r="S13" s="27">
        <v>0</v>
      </c>
      <c r="T13" s="38">
        <v>0</v>
      </c>
      <c r="U13" s="84">
        <v>0</v>
      </c>
      <c r="V13" s="83">
        <v>0</v>
      </c>
      <c r="W13" s="83">
        <v>0</v>
      </c>
      <c r="X13" s="83"/>
      <c r="Y13" s="83"/>
      <c r="Z13" s="83"/>
    </row>
    <row r="14" spans="1:26" ht="36" hidden="1" customHeight="1" x14ac:dyDescent="0.3">
      <c r="A14" s="13"/>
      <c r="B14" s="14"/>
      <c r="C14" s="14"/>
      <c r="D14" s="14"/>
      <c r="E14" s="14"/>
      <c r="F14" s="14"/>
      <c r="G14" s="14"/>
      <c r="H14" s="14"/>
      <c r="I14" s="182" t="s">
        <v>14</v>
      </c>
      <c r="J14" s="182"/>
      <c r="K14" s="182"/>
      <c r="L14" s="182"/>
      <c r="M14" s="36"/>
      <c r="N14" s="36"/>
      <c r="O14" s="36"/>
      <c r="P14" s="36"/>
      <c r="Q14" s="36"/>
      <c r="R14" s="27">
        <v>0</v>
      </c>
      <c r="S14" s="27">
        <v>0</v>
      </c>
      <c r="T14" s="38">
        <v>0</v>
      </c>
      <c r="U14" s="84">
        <v>0</v>
      </c>
      <c r="V14" s="83">
        <f>U14*V6</f>
        <v>0</v>
      </c>
      <c r="W14" s="83">
        <f>V14*W6</f>
        <v>0</v>
      </c>
      <c r="X14" s="83"/>
      <c r="Y14" s="83"/>
      <c r="Z14" s="83"/>
    </row>
    <row r="15" spans="1:26" ht="36.75" hidden="1" customHeight="1" x14ac:dyDescent="0.3">
      <c r="A15" s="13"/>
      <c r="B15" s="14"/>
      <c r="C15" s="14"/>
      <c r="D15" s="14"/>
      <c r="E15" s="14"/>
      <c r="F15" s="14"/>
      <c r="G15" s="14"/>
      <c r="H15" s="14"/>
      <c r="I15" s="182" t="s">
        <v>15</v>
      </c>
      <c r="J15" s="182"/>
      <c r="K15" s="182"/>
      <c r="L15" s="182"/>
      <c r="M15" s="36"/>
      <c r="N15" s="36"/>
      <c r="O15" s="36"/>
      <c r="P15" s="36"/>
      <c r="Q15" s="36"/>
      <c r="R15" s="27">
        <v>0</v>
      </c>
      <c r="S15" s="27">
        <v>0</v>
      </c>
      <c r="T15" s="38">
        <v>0</v>
      </c>
      <c r="U15" s="84">
        <v>0</v>
      </c>
      <c r="V15" s="83">
        <v>0</v>
      </c>
      <c r="W15" s="83">
        <v>0</v>
      </c>
      <c r="X15" s="83"/>
      <c r="Y15" s="83"/>
      <c r="Z15" s="83"/>
    </row>
    <row r="16" spans="1:26" ht="15" hidden="1" customHeight="1" x14ac:dyDescent="0.3">
      <c r="A16" s="13"/>
      <c r="B16" s="14"/>
      <c r="C16" s="14"/>
      <c r="D16" s="14"/>
      <c r="E16" s="14"/>
      <c r="F16" s="14"/>
      <c r="G16" s="14"/>
      <c r="H16" s="14"/>
      <c r="I16" s="182" t="s">
        <v>16</v>
      </c>
      <c r="J16" s="182"/>
      <c r="K16" s="182"/>
      <c r="L16" s="182"/>
      <c r="M16" s="36"/>
      <c r="N16" s="36"/>
      <c r="O16" s="36"/>
      <c r="P16" s="36"/>
      <c r="Q16" s="36"/>
      <c r="R16" s="27">
        <v>0</v>
      </c>
      <c r="S16" s="27">
        <v>0</v>
      </c>
      <c r="T16" s="38">
        <v>0</v>
      </c>
      <c r="U16" s="84">
        <v>0</v>
      </c>
      <c r="V16" s="83">
        <v>0</v>
      </c>
      <c r="W16" s="83">
        <v>0</v>
      </c>
      <c r="X16" s="83"/>
      <c r="Y16" s="83"/>
      <c r="Z16" s="83"/>
    </row>
    <row r="17" spans="1:27" ht="30" hidden="1" customHeight="1" x14ac:dyDescent="0.3">
      <c r="A17" s="13"/>
      <c r="B17" s="14"/>
      <c r="C17" s="14"/>
      <c r="D17" s="14"/>
      <c r="E17" s="14"/>
      <c r="F17" s="14"/>
      <c r="G17" s="14"/>
      <c r="H17" s="14"/>
      <c r="I17" s="185" t="s">
        <v>17</v>
      </c>
      <c r="J17" s="185"/>
      <c r="K17" s="185"/>
      <c r="L17" s="185"/>
      <c r="M17" s="36"/>
      <c r="N17" s="36"/>
      <c r="O17" s="36"/>
      <c r="P17" s="36"/>
      <c r="Q17" s="36"/>
      <c r="R17" s="27">
        <v>298.8</v>
      </c>
      <c r="S17" s="27">
        <v>298.60000000000002</v>
      </c>
      <c r="T17" s="38">
        <v>158.19999999999999</v>
      </c>
      <c r="U17" s="84"/>
      <c r="V17" s="83"/>
      <c r="W17" s="83"/>
      <c r="X17" s="83"/>
      <c r="Y17" s="83"/>
      <c r="Z17" s="83"/>
    </row>
    <row r="18" spans="1:27" ht="51" hidden="1" customHeight="1" x14ac:dyDescent="0.3">
      <c r="A18" s="13"/>
      <c r="B18" s="14"/>
      <c r="C18" s="14"/>
      <c r="D18" s="14"/>
      <c r="E18" s="14"/>
      <c r="F18" s="14"/>
      <c r="G18" s="14"/>
      <c r="H18" s="14"/>
      <c r="I18" s="182" t="s">
        <v>74</v>
      </c>
      <c r="J18" s="182"/>
      <c r="K18" s="182"/>
      <c r="L18" s="182"/>
      <c r="M18" s="36"/>
      <c r="N18" s="36"/>
      <c r="O18" s="36"/>
      <c r="P18" s="36"/>
      <c r="Q18" s="36"/>
      <c r="R18" s="27">
        <v>0</v>
      </c>
      <c r="S18" s="27">
        <v>0</v>
      </c>
      <c r="T18" s="38"/>
      <c r="U18" s="84"/>
      <c r="V18" s="83"/>
      <c r="W18" s="83"/>
      <c r="X18" s="83"/>
      <c r="Y18" s="83"/>
      <c r="Z18" s="83"/>
    </row>
    <row r="19" spans="1:27" ht="39" hidden="1" customHeight="1" x14ac:dyDescent="0.3">
      <c r="A19" s="13"/>
      <c r="B19" s="14"/>
      <c r="C19" s="14"/>
      <c r="D19" s="14"/>
      <c r="E19" s="14"/>
      <c r="F19" s="14"/>
      <c r="G19" s="14"/>
      <c r="H19" s="14"/>
      <c r="I19" s="185" t="s">
        <v>18</v>
      </c>
      <c r="J19" s="185"/>
      <c r="K19" s="185"/>
      <c r="L19" s="185"/>
      <c r="M19" s="36"/>
      <c r="N19" s="36"/>
      <c r="O19" s="36"/>
      <c r="P19" s="36"/>
      <c r="Q19" s="36"/>
      <c r="R19" s="27">
        <v>0</v>
      </c>
      <c r="S19" s="27">
        <v>0</v>
      </c>
      <c r="T19" s="38">
        <v>0</v>
      </c>
      <c r="U19" s="84">
        <v>0</v>
      </c>
      <c r="V19" s="83">
        <f>U19*1.04</f>
        <v>0</v>
      </c>
      <c r="W19" s="83">
        <v>0</v>
      </c>
      <c r="X19" s="83"/>
      <c r="Y19" s="83"/>
      <c r="Z19" s="83"/>
    </row>
    <row r="20" spans="1:27" ht="24" customHeight="1" x14ac:dyDescent="0.3">
      <c r="A20" s="13"/>
      <c r="B20" s="14"/>
      <c r="C20" s="14"/>
      <c r="D20" s="14"/>
      <c r="E20" s="14"/>
      <c r="F20" s="14"/>
      <c r="G20" s="14"/>
      <c r="H20" s="14"/>
      <c r="I20" s="185" t="s">
        <v>19</v>
      </c>
      <c r="J20" s="185"/>
      <c r="K20" s="185"/>
      <c r="L20" s="185"/>
      <c r="M20" s="36"/>
      <c r="N20" s="181"/>
      <c r="O20" s="181"/>
      <c r="P20" s="181"/>
      <c r="Q20" s="181"/>
      <c r="R20" s="27">
        <v>53952.7</v>
      </c>
      <c r="S20" s="27">
        <v>53365</v>
      </c>
      <c r="T20" s="38">
        <v>62658.400000000001</v>
      </c>
      <c r="U20" s="84">
        <v>76796.3</v>
      </c>
      <c r="V20" s="84">
        <v>80109.399999999994</v>
      </c>
      <c r="W20" s="84">
        <v>83120</v>
      </c>
      <c r="X20" s="84">
        <f>W20</f>
        <v>83120</v>
      </c>
      <c r="Y20" s="84">
        <f>W20</f>
        <v>83120</v>
      </c>
      <c r="Z20" s="84">
        <f>W20</f>
        <v>83120</v>
      </c>
    </row>
    <row r="21" spans="1:27" ht="17.25" customHeight="1" x14ac:dyDescent="0.3">
      <c r="A21" s="13"/>
      <c r="B21" s="14"/>
      <c r="C21" s="14"/>
      <c r="D21" s="14"/>
      <c r="E21" s="14"/>
      <c r="F21" s="14"/>
      <c r="G21" s="14"/>
      <c r="H21" s="14"/>
      <c r="I21" s="182" t="s">
        <v>11</v>
      </c>
      <c r="J21" s="182"/>
      <c r="K21" s="182"/>
      <c r="L21" s="182"/>
      <c r="M21" s="36"/>
      <c r="N21" s="36"/>
      <c r="O21" s="36"/>
      <c r="P21" s="36"/>
      <c r="Q21" s="36"/>
      <c r="R21" s="27"/>
      <c r="S21" s="27"/>
      <c r="T21" s="38"/>
      <c r="U21" s="84"/>
      <c r="V21" s="85"/>
      <c r="W21" s="85"/>
      <c r="X21" s="85"/>
      <c r="Y21" s="85"/>
      <c r="Z21" s="85"/>
    </row>
    <row r="22" spans="1:27" ht="27" customHeight="1" x14ac:dyDescent="0.3">
      <c r="A22" s="13"/>
      <c r="B22" s="14"/>
      <c r="C22" s="14"/>
      <c r="D22" s="14"/>
      <c r="E22" s="14"/>
      <c r="F22" s="14"/>
      <c r="G22" s="14"/>
      <c r="H22" s="14"/>
      <c r="I22" s="182" t="s">
        <v>20</v>
      </c>
      <c r="J22" s="182"/>
      <c r="K22" s="182"/>
      <c r="L22" s="182"/>
      <c r="M22" s="36"/>
      <c r="N22" s="36"/>
      <c r="O22" s="36"/>
      <c r="P22" s="36"/>
      <c r="Q22" s="36"/>
      <c r="R22" s="27">
        <v>50095.6</v>
      </c>
      <c r="S22" s="27">
        <v>50095.6</v>
      </c>
      <c r="T22" s="38">
        <v>58332.5</v>
      </c>
      <c r="U22" s="84">
        <v>71788.2</v>
      </c>
      <c r="V22" s="85">
        <v>75250.2</v>
      </c>
      <c r="W22" s="85">
        <v>78645.8</v>
      </c>
      <c r="X22" s="85">
        <f>W22</f>
        <v>78645.8</v>
      </c>
      <c r="Y22" s="85">
        <f>W22</f>
        <v>78645.8</v>
      </c>
      <c r="Z22" s="85">
        <f>W22</f>
        <v>78645.8</v>
      </c>
    </row>
    <row r="23" spans="1:27" ht="36" hidden="1" customHeight="1" x14ac:dyDescent="0.3">
      <c r="A23" s="13"/>
      <c r="B23" s="14"/>
      <c r="C23" s="14"/>
      <c r="D23" s="14"/>
      <c r="E23" s="14"/>
      <c r="F23" s="14"/>
      <c r="G23" s="14"/>
      <c r="H23" s="14"/>
      <c r="I23" s="153" t="s">
        <v>21</v>
      </c>
      <c r="J23" s="153"/>
      <c r="K23" s="153"/>
      <c r="L23" s="153"/>
      <c r="M23" s="36"/>
      <c r="N23" s="36"/>
      <c r="O23" s="36"/>
      <c r="P23" s="36"/>
      <c r="Q23" s="36"/>
      <c r="R23" s="27">
        <v>586.4</v>
      </c>
      <c r="S23" s="27">
        <v>0</v>
      </c>
      <c r="T23" s="38">
        <v>0</v>
      </c>
      <c r="U23" s="86">
        <v>0</v>
      </c>
      <c r="V23" s="85">
        <v>0</v>
      </c>
      <c r="W23" s="85">
        <v>0</v>
      </c>
      <c r="X23" s="85"/>
      <c r="Y23" s="85"/>
      <c r="Z23" s="85"/>
    </row>
    <row r="24" spans="1:27" ht="24.75" customHeight="1" x14ac:dyDescent="0.3">
      <c r="A24" s="13"/>
      <c r="B24" s="14"/>
      <c r="C24" s="14"/>
      <c r="D24" s="14"/>
      <c r="E24" s="14"/>
      <c r="F24" s="14"/>
      <c r="G24" s="14"/>
      <c r="H24" s="14"/>
      <c r="I24" s="183" t="s">
        <v>87</v>
      </c>
      <c r="J24" s="183"/>
      <c r="K24" s="183"/>
      <c r="L24" s="183"/>
      <c r="M24" s="44"/>
      <c r="N24" s="184"/>
      <c r="O24" s="184"/>
      <c r="P24" s="184"/>
      <c r="Q24" s="184"/>
      <c r="R24" s="45" t="e">
        <f>#REF!+#REF!+#REF!+#REF!+#REF!+#REF!+#REF!+#REF!+#REF!+#REF!+#REF!</f>
        <v>#REF!</v>
      </c>
      <c r="S24" s="45" t="e">
        <f>#REF!+#REF!+#REF!+#REF!+#REF!+#REF!+#REF!+#REF!+#REF!+#REF!+#REF!</f>
        <v>#REF!</v>
      </c>
      <c r="T24" s="45" t="e">
        <f>#REF!+#REF!+#REF!+#REF!+#REF!+#REF!+#REF!+#REF!+#REF!+#REF!+#REF!</f>
        <v>#REF!</v>
      </c>
      <c r="U24" s="87">
        <v>77278.5</v>
      </c>
      <c r="V24" s="87">
        <v>80423.3</v>
      </c>
      <c r="W24" s="87">
        <v>83460.7</v>
      </c>
      <c r="X24" s="87">
        <v>83460.7</v>
      </c>
      <c r="Y24" s="87">
        <v>83460.7</v>
      </c>
      <c r="Z24" s="87">
        <v>83460.7</v>
      </c>
    </row>
    <row r="25" spans="1:27" ht="24.75" customHeight="1" x14ac:dyDescent="0.3">
      <c r="A25" s="13"/>
      <c r="B25" s="14"/>
      <c r="C25" s="14"/>
      <c r="D25" s="14"/>
      <c r="E25" s="14"/>
      <c r="F25" s="14"/>
      <c r="G25" s="14"/>
      <c r="H25" s="14"/>
      <c r="I25" s="180" t="s">
        <v>85</v>
      </c>
      <c r="J25" s="180"/>
      <c r="K25" s="180"/>
      <c r="L25" s="180"/>
      <c r="M25" s="40"/>
      <c r="N25" s="41"/>
      <c r="O25" s="41"/>
      <c r="P25" s="41"/>
      <c r="Q25" s="41"/>
      <c r="R25" s="42"/>
      <c r="S25" s="42"/>
      <c r="T25" s="42"/>
      <c r="U25" s="88">
        <f t="shared" ref="U25:Z25" si="2">U9-U24</f>
        <v>-202.19999999999709</v>
      </c>
      <c r="V25" s="88">
        <f t="shared" si="2"/>
        <v>0</v>
      </c>
      <c r="W25" s="88">
        <f t="shared" si="2"/>
        <v>0</v>
      </c>
      <c r="X25" s="88">
        <f t="shared" si="2"/>
        <v>0</v>
      </c>
      <c r="Y25" s="88">
        <f t="shared" si="2"/>
        <v>0</v>
      </c>
      <c r="Z25" s="88">
        <f t="shared" si="2"/>
        <v>0</v>
      </c>
    </row>
    <row r="26" spans="1:27" ht="30.75" customHeight="1" x14ac:dyDescent="0.3">
      <c r="A26" s="13"/>
      <c r="B26" s="14"/>
      <c r="C26" s="14"/>
      <c r="D26" s="14"/>
      <c r="E26" s="14"/>
      <c r="F26" s="14"/>
      <c r="G26" s="14"/>
      <c r="H26" s="14"/>
      <c r="I26" s="180" t="s">
        <v>86</v>
      </c>
      <c r="J26" s="180"/>
      <c r="K26" s="180"/>
      <c r="L26" s="180"/>
      <c r="M26" s="40"/>
      <c r="N26" s="41"/>
      <c r="O26" s="41"/>
      <c r="P26" s="41"/>
      <c r="Q26" s="41"/>
      <c r="R26" s="42"/>
      <c r="S26" s="42"/>
      <c r="T26" s="42"/>
      <c r="U26" s="88">
        <f t="shared" ref="U26:Z26" si="3">U25</f>
        <v>-202.19999999999709</v>
      </c>
      <c r="V26" s="88">
        <f t="shared" si="3"/>
        <v>0</v>
      </c>
      <c r="W26" s="88">
        <f t="shared" si="3"/>
        <v>0</v>
      </c>
      <c r="X26" s="88">
        <f t="shared" si="3"/>
        <v>0</v>
      </c>
      <c r="Y26" s="88">
        <f t="shared" si="3"/>
        <v>0</v>
      </c>
      <c r="Z26" s="88">
        <f t="shared" si="3"/>
        <v>0</v>
      </c>
    </row>
    <row r="27" spans="1:27" ht="24.75" customHeight="1" x14ac:dyDescent="0.3">
      <c r="A27" s="13"/>
      <c r="B27" s="14"/>
      <c r="C27" s="14"/>
      <c r="D27" s="14"/>
      <c r="E27" s="14"/>
      <c r="F27" s="14"/>
      <c r="G27" s="14"/>
      <c r="H27" s="14"/>
      <c r="I27" s="180" t="s">
        <v>89</v>
      </c>
      <c r="J27" s="180"/>
      <c r="K27" s="180"/>
      <c r="L27" s="180"/>
      <c r="M27" s="40"/>
      <c r="N27" s="41"/>
      <c r="O27" s="41"/>
      <c r="P27" s="41"/>
      <c r="Q27" s="41"/>
      <c r="R27" s="42"/>
      <c r="S27" s="42"/>
      <c r="T27" s="42"/>
      <c r="U27" s="88"/>
      <c r="V27" s="88"/>
      <c r="W27" s="88"/>
      <c r="X27" s="88"/>
      <c r="Y27" s="88"/>
      <c r="Z27" s="88"/>
    </row>
    <row r="28" spans="1:27" ht="24.75" customHeight="1" x14ac:dyDescent="0.3">
      <c r="A28" s="13"/>
      <c r="B28" s="14"/>
      <c r="C28" s="14"/>
      <c r="D28" s="14"/>
      <c r="E28" s="14"/>
      <c r="F28" s="14"/>
      <c r="G28" s="14"/>
      <c r="H28" s="14"/>
      <c r="I28" s="180" t="s">
        <v>88</v>
      </c>
      <c r="J28" s="180"/>
      <c r="K28" s="180"/>
      <c r="L28" s="180"/>
      <c r="M28" s="40"/>
      <c r="N28" s="41"/>
      <c r="O28" s="41"/>
      <c r="P28" s="41"/>
      <c r="Q28" s="41"/>
      <c r="R28" s="42"/>
      <c r="S28" s="42"/>
      <c r="T28" s="42"/>
      <c r="U28" s="88">
        <v>202.2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90">
        <f>U28+V28+W28+X28+Y28+Z28</f>
        <v>202.2</v>
      </c>
    </row>
    <row r="29" spans="1:27" ht="24.75" customHeight="1" x14ac:dyDescent="0.3">
      <c r="A29" s="13"/>
      <c r="B29" s="14"/>
      <c r="C29" s="14"/>
      <c r="D29" s="14"/>
      <c r="E29" s="14"/>
      <c r="F29" s="14"/>
      <c r="G29" s="14"/>
      <c r="H29" s="14"/>
      <c r="I29" s="177"/>
      <c r="J29" s="178"/>
      <c r="K29" s="178"/>
      <c r="L29" s="179"/>
      <c r="M29" s="40"/>
      <c r="N29" s="41"/>
      <c r="O29" s="41"/>
      <c r="P29" s="41"/>
      <c r="Q29" s="41"/>
      <c r="R29" s="42"/>
      <c r="S29" s="42"/>
      <c r="T29" s="42"/>
      <c r="U29" s="42"/>
      <c r="V29" s="42"/>
      <c r="W29" s="42"/>
      <c r="X29" s="42"/>
      <c r="Y29" s="42"/>
      <c r="Z29" s="42"/>
    </row>
    <row r="30" spans="1:27" x14ac:dyDescent="0.25">
      <c r="R30" s="23"/>
      <c r="S30" s="23"/>
      <c r="T30" s="23"/>
      <c r="U30" s="24"/>
      <c r="V30" s="24"/>
      <c r="W30" s="24"/>
      <c r="X30" s="24"/>
      <c r="Y30" s="24"/>
      <c r="Z30" s="24"/>
    </row>
    <row r="31" spans="1:27" x14ac:dyDescent="0.25">
      <c r="R31" s="23"/>
      <c r="S31" s="23"/>
      <c r="T31" s="23"/>
      <c r="U31" s="24"/>
      <c r="V31" s="24"/>
      <c r="W31" s="24"/>
      <c r="X31" s="24"/>
      <c r="Y31" s="24"/>
      <c r="Z31" s="24"/>
    </row>
    <row r="32" spans="1:27" x14ac:dyDescent="0.25">
      <c r="R32" s="23"/>
      <c r="S32" s="23"/>
      <c r="T32" s="25"/>
      <c r="U32" s="24"/>
      <c r="V32" s="24"/>
      <c r="W32" s="24"/>
      <c r="X32" s="24"/>
      <c r="Y32" s="24"/>
      <c r="Z32" s="24"/>
    </row>
  </sheetData>
  <sheetProtection selectLockedCells="1" selectUnlockedCells="1"/>
  <mergeCells count="39">
    <mergeCell ref="I1:Z1"/>
    <mergeCell ref="I2:Z2"/>
    <mergeCell ref="R7:S7"/>
    <mergeCell ref="T7:T8"/>
    <mergeCell ref="U7:U8"/>
    <mergeCell ref="V7:Z7"/>
    <mergeCell ref="I3:Z3"/>
    <mergeCell ref="I9:L9"/>
    <mergeCell ref="N9:Q9"/>
    <mergeCell ref="I7:M8"/>
    <mergeCell ref="N7:N8"/>
    <mergeCell ref="O7:O8"/>
    <mergeCell ref="P7:P8"/>
    <mergeCell ref="Q7:Q8"/>
    <mergeCell ref="I10:L10"/>
    <mergeCell ref="N10:Q10"/>
    <mergeCell ref="I11:L11"/>
    <mergeCell ref="I12:L12"/>
    <mergeCell ref="I13:L13"/>
    <mergeCell ref="I14:L14"/>
    <mergeCell ref="I23:L23"/>
    <mergeCell ref="I24:L24"/>
    <mergeCell ref="N24:Q24"/>
    <mergeCell ref="I15:L15"/>
    <mergeCell ref="I16:L16"/>
    <mergeCell ref="I17:L17"/>
    <mergeCell ref="I18:L18"/>
    <mergeCell ref="I19:L19"/>
    <mergeCell ref="I20:L20"/>
    <mergeCell ref="I29:L29"/>
    <mergeCell ref="I4:Z4"/>
    <mergeCell ref="I5:Z5"/>
    <mergeCell ref="I28:L28"/>
    <mergeCell ref="I26:L26"/>
    <mergeCell ref="I25:L25"/>
    <mergeCell ref="I27:L27"/>
    <mergeCell ref="N20:Q20"/>
    <mergeCell ref="I21:L21"/>
    <mergeCell ref="I22:L22"/>
  </mergeCells>
  <pageMargins left="0" right="0" top="0.59055118110236227" bottom="0.59055118110236227" header="0.51181102362204722" footer="0.51181102362204722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Осн. подходы % 2024-2029 </vt:lpstr>
      <vt:lpstr>Программы 2024-2029</vt:lpstr>
      <vt:lpstr>Бюджетный прогноз 2024-2029</vt:lpstr>
      <vt:lpstr>Лист3</vt:lpstr>
      <vt:lpstr>'Бюджетный прогноз 2024-2029'!Excel_BuiltIn_Print_Area</vt:lpstr>
      <vt:lpstr>'Осн. подходы % 2024-2029 '!Excel_BuiltIn_Print_Area</vt:lpstr>
      <vt:lpstr>'Программы 2024-2029'!Excel_BuiltIn_Print_Area</vt:lpstr>
      <vt:lpstr>'Бюджетный прогноз 2024-2029'!Область_печати</vt:lpstr>
      <vt:lpstr>'Осн. подходы % 2024-2029 '!Область_печати</vt:lpstr>
      <vt:lpstr>'Программы 2024-2029'!Область_печати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2023-10-24T10:58:54Z</cp:lastPrinted>
  <dcterms:created xsi:type="dcterms:W3CDTF">2024-03-26T10:18:43Z</dcterms:created>
  <dcterms:modified xsi:type="dcterms:W3CDTF">2024-03-26T10:18:43Z</dcterms:modified>
</cp:coreProperties>
</file>